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\\cityutil.com\shared\Secured\RATES\Rates Common\SPP\SPP Transmission Formula Rate\Annual Update - FY2020 data\Feb 1 Submission\Files to post to OASIS &amp; CU Website\"/>
    </mc:Choice>
  </mc:AlternateContent>
  <xr:revisionPtr revIDLastSave="0" documentId="8_{EF8F621B-4001-4298-8F8F-19083129BBCB}" xr6:coauthVersionLast="46" xr6:coauthVersionMax="46" xr10:uidLastSave="{00000000-0000-0000-0000-000000000000}"/>
  <bookViews>
    <workbookView xWindow="-25320" yWindow="-120" windowWidth="25440" windowHeight="15390" xr2:uid="{00000000-000D-0000-FFFF-FFFF00000000}"/>
  </bookViews>
  <sheets>
    <sheet name="Sheet1" sheetId="1" r:id="rId1"/>
  </sheets>
  <definedNames>
    <definedName name="AG_Cap_CM">Sheet1!$C$63</definedName>
    <definedName name="AG_Salaries_FYTD">Sheet1!$L$49</definedName>
    <definedName name="ASD">Sheet1!$AC$3</definedName>
    <definedName name="Cust_Accts_CM">Sheet1!$C$20</definedName>
    <definedName name="Cust_Accts_FYTD">Sheet1!$L$20</definedName>
    <definedName name="Cust_Accts_MO12_Chg_LY">Sheet1!$W$20</definedName>
    <definedName name="Cust_Accts_MO12_Chg_TY">Sheet1!$U$20</definedName>
    <definedName name="Cust_Accts_PYCM">Sheet1!$E$20</definedName>
    <definedName name="Cust_Accts_PYTD">Sheet1!$N$20</definedName>
    <definedName name="Cust_Info_CM">Sheet1!$C$28</definedName>
    <definedName name="Cust_Info_FYTD">Sheet1!$L$28</definedName>
    <definedName name="Cust_Info_MO12_Chg_LY">Sheet1!$W$28</definedName>
    <definedName name="Cust_Info_MO12_Chg_TY">Sheet1!$U$28</definedName>
    <definedName name="Cust_Info_PYCM">Sheet1!$E$28</definedName>
    <definedName name="Cust_Info_PYTD">Sheet1!$N$28</definedName>
    <definedName name="NvsASD">"V2020-09-30"</definedName>
    <definedName name="NvsAutoDrillOk">"VN"</definedName>
    <definedName name="NvsDrillHyperLink" localSheetId="0">"https://finprd.cityutil.com/psp/finprd_newwin/EMPLOYEE/ERP/c/REPORT_BOOKS.IC_RUN_DRILLDOWN.GBL?Action=A&amp;NVS_INSTANCE=5194431_4166111"</definedName>
    <definedName name="NvsElapsedTime">0.0000231481462833472</definedName>
    <definedName name="NvsEndTime">44137.6405208333</definedName>
    <definedName name="NvsInstLang">"VENG"</definedName>
    <definedName name="NvsInstSpec">"%"</definedName>
    <definedName name="NvsInstSpec1">","</definedName>
    <definedName name="NvsInstSpec2">","</definedName>
    <definedName name="NvsInstSpec3">","</definedName>
    <definedName name="NvsInstSpec4">","</definedName>
    <definedName name="NvsInstSpec5">","</definedName>
    <definedName name="NvsInstSpec6">","</definedName>
    <definedName name="NvsInstSpec7">","</definedName>
    <definedName name="NvsInstSpec8">","</definedName>
    <definedName name="NvsInstSpec9">","</definedName>
    <definedName name="NvsLayoutType">"M3"</definedName>
    <definedName name="NvsPanelEffdt">"V1960-01-01"</definedName>
    <definedName name="NvsPanelSetid">"VCU"</definedName>
    <definedName name="NvsReqBU">"VCU"</definedName>
    <definedName name="NvsReqBUOnly">"VY"</definedName>
    <definedName name="NvsSheetType" localSheetId="0">"M"</definedName>
    <definedName name="NvsTransLed">"VN"</definedName>
    <definedName name="NvsTreeASD">"V2020-09-30"</definedName>
    <definedName name="NvsValTbl.ACCOUNT">"GL_ACCOUNT_TBL"</definedName>
    <definedName name="NvsValTbl.PRODUCT">"PRODUCT_TBL"</definedName>
    <definedName name="_xlnm.Print_Area" localSheetId="0">Sheet1!$B$2:$AA$77</definedName>
    <definedName name="Sell_CM">Sheet1!$C$37</definedName>
    <definedName name="Sell_FYTD">Sheet1!$L$37</definedName>
    <definedName name="Sell_MO12_Chg_LY">Sheet1!$W$37</definedName>
    <definedName name="Sell_MO12_Chg_TY">Sheet1!$U$37</definedName>
    <definedName name="Sell_PYCM">Sheet1!$E$37</definedName>
    <definedName name="Sell_PYTD">Sheet1!$N$37</definedName>
    <definedName name="Tot_AG_Charges_FYTD">Sheet1!$L$60</definedName>
    <definedName name="Tot_AG_CM">Sheet1!$C$77</definedName>
    <definedName name="Tot_AG_Exp_FYTD">Sheet1!$L$77</definedName>
    <definedName name="Tot_AG_MO12_Chg_LY">Sheet1!$W$77</definedName>
    <definedName name="Tot_AG_MO12_Chg_TY">Sheet1!$U$77</definedName>
    <definedName name="Tot_AG_PYCM">Sheet1!$E$77</definedName>
    <definedName name="Tot_AG_PYTD">Sheet1!$N$77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77" i="1" l="1"/>
  <c r="U77" i="1"/>
  <c r="N77" i="1"/>
  <c r="L77" i="1"/>
  <c r="E77" i="1"/>
  <c r="E63" i="1" s="1"/>
  <c r="C77" i="1"/>
  <c r="Y76" i="1"/>
  <c r="P76" i="1"/>
  <c r="R76" i="1" s="1"/>
  <c r="G76" i="1"/>
  <c r="Y75" i="1"/>
  <c r="P75" i="1"/>
  <c r="R75" i="1" s="1"/>
  <c r="G75" i="1"/>
  <c r="Y74" i="1"/>
  <c r="P74" i="1"/>
  <c r="R74" i="1" s="1"/>
  <c r="G74" i="1"/>
  <c r="Y73" i="1"/>
  <c r="P73" i="1"/>
  <c r="R73" i="1" s="1"/>
  <c r="G73" i="1"/>
  <c r="Y72" i="1"/>
  <c r="P72" i="1"/>
  <c r="R72" i="1" s="1"/>
  <c r="G72" i="1"/>
  <c r="Y71" i="1"/>
  <c r="P71" i="1"/>
  <c r="R71" i="1" s="1"/>
  <c r="G71" i="1"/>
  <c r="Y70" i="1"/>
  <c r="P70" i="1"/>
  <c r="R70" i="1" s="1"/>
  <c r="G70" i="1"/>
  <c r="Y69" i="1"/>
  <c r="P69" i="1"/>
  <c r="R69" i="1" s="1"/>
  <c r="G69" i="1"/>
  <c r="Y68" i="1"/>
  <c r="P68" i="1"/>
  <c r="R68" i="1" s="1"/>
  <c r="G68" i="1"/>
  <c r="Y67" i="1"/>
  <c r="P67" i="1"/>
  <c r="R67" i="1" s="1"/>
  <c r="G67" i="1"/>
  <c r="Y66" i="1"/>
  <c r="Y77" i="1" s="1"/>
  <c r="P66" i="1"/>
  <c r="R66" i="1" s="1"/>
  <c r="G66" i="1"/>
  <c r="G77" i="1" s="1"/>
  <c r="W60" i="1"/>
  <c r="U60" i="1"/>
  <c r="N60" i="1"/>
  <c r="L60" i="1"/>
  <c r="L63" i="1" s="1"/>
  <c r="E60" i="1"/>
  <c r="C60" i="1"/>
  <c r="Y59" i="1"/>
  <c r="P59" i="1"/>
  <c r="R59" i="1" s="1"/>
  <c r="G59" i="1"/>
  <c r="Y58" i="1"/>
  <c r="P58" i="1"/>
  <c r="R58" i="1" s="1"/>
  <c r="G58" i="1"/>
  <c r="Y57" i="1"/>
  <c r="P57" i="1"/>
  <c r="R57" i="1" s="1"/>
  <c r="G57" i="1"/>
  <c r="Y56" i="1"/>
  <c r="P56" i="1"/>
  <c r="R56" i="1" s="1"/>
  <c r="G56" i="1"/>
  <c r="Y55" i="1"/>
  <c r="P55" i="1"/>
  <c r="R55" i="1" s="1"/>
  <c r="G55" i="1"/>
  <c r="Y54" i="1"/>
  <c r="P54" i="1"/>
  <c r="R54" i="1" s="1"/>
  <c r="G54" i="1"/>
  <c r="Y53" i="1"/>
  <c r="P53" i="1"/>
  <c r="R53" i="1" s="1"/>
  <c r="G53" i="1"/>
  <c r="Y52" i="1"/>
  <c r="P52" i="1"/>
  <c r="R52" i="1" s="1"/>
  <c r="G52" i="1"/>
  <c r="Y51" i="1"/>
  <c r="P51" i="1"/>
  <c r="R51" i="1" s="1"/>
  <c r="G51" i="1"/>
  <c r="Y50" i="1"/>
  <c r="P50" i="1"/>
  <c r="R50" i="1" s="1"/>
  <c r="G50" i="1"/>
  <c r="Y49" i="1"/>
  <c r="P49" i="1"/>
  <c r="R49" i="1" s="1"/>
  <c r="G49" i="1"/>
  <c r="U44" i="1"/>
  <c r="L44" i="1"/>
  <c r="C44" i="1"/>
  <c r="Y37" i="1"/>
  <c r="W37" i="1"/>
  <c r="U37" i="1"/>
  <c r="N37" i="1"/>
  <c r="L37" i="1"/>
  <c r="E37" i="1"/>
  <c r="C37" i="1"/>
  <c r="Y36" i="1"/>
  <c r="P36" i="1"/>
  <c r="R36" i="1" s="1"/>
  <c r="G36" i="1"/>
  <c r="Y35" i="1"/>
  <c r="P35" i="1"/>
  <c r="R35" i="1" s="1"/>
  <c r="G35" i="1"/>
  <c r="Y34" i="1"/>
  <c r="P34" i="1"/>
  <c r="R34" i="1" s="1"/>
  <c r="G34" i="1"/>
  <c r="Y33" i="1"/>
  <c r="P33" i="1"/>
  <c r="R33" i="1" s="1"/>
  <c r="G33" i="1"/>
  <c r="Y32" i="1"/>
  <c r="P32" i="1"/>
  <c r="P37" i="1" s="1"/>
  <c r="R37" i="1" s="1"/>
  <c r="G32" i="1"/>
  <c r="G37" i="1" s="1"/>
  <c r="W28" i="1"/>
  <c r="U28" i="1"/>
  <c r="N28" i="1"/>
  <c r="L28" i="1"/>
  <c r="E28" i="1"/>
  <c r="C28" i="1"/>
  <c r="Y27" i="1"/>
  <c r="P27" i="1"/>
  <c r="R27" i="1" s="1"/>
  <c r="G27" i="1"/>
  <c r="Y26" i="1"/>
  <c r="P26" i="1"/>
  <c r="R26" i="1" s="1"/>
  <c r="G26" i="1"/>
  <c r="Y25" i="1"/>
  <c r="P25" i="1"/>
  <c r="R25" i="1" s="1"/>
  <c r="G25" i="1"/>
  <c r="Y24" i="1"/>
  <c r="Y28" i="1" s="1"/>
  <c r="P24" i="1"/>
  <c r="P28" i="1" s="1"/>
  <c r="G24" i="1"/>
  <c r="G28" i="1" s="1"/>
  <c r="W20" i="1"/>
  <c r="U20" i="1"/>
  <c r="N20" i="1"/>
  <c r="L20" i="1"/>
  <c r="E20" i="1"/>
  <c r="C20" i="1"/>
  <c r="Y19" i="1"/>
  <c r="P19" i="1"/>
  <c r="R19" i="1" s="1"/>
  <c r="G19" i="1"/>
  <c r="Y18" i="1"/>
  <c r="P18" i="1"/>
  <c r="R18" i="1" s="1"/>
  <c r="G18" i="1"/>
  <c r="Y17" i="1"/>
  <c r="P17" i="1"/>
  <c r="R17" i="1" s="1"/>
  <c r="G17" i="1"/>
  <c r="Y16" i="1"/>
  <c r="P16" i="1"/>
  <c r="R16" i="1" s="1"/>
  <c r="G16" i="1"/>
  <c r="Y15" i="1"/>
  <c r="P15" i="1"/>
  <c r="R15" i="1" s="1"/>
  <c r="G15" i="1"/>
  <c r="Y14" i="1"/>
  <c r="P14" i="1"/>
  <c r="R14" i="1" s="1"/>
  <c r="G14" i="1"/>
  <c r="Y13" i="1"/>
  <c r="P13" i="1"/>
  <c r="R13" i="1" s="1"/>
  <c r="G13" i="1"/>
  <c r="Y12" i="1"/>
  <c r="P12" i="1"/>
  <c r="R12" i="1" s="1"/>
  <c r="G12" i="1"/>
  <c r="Y11" i="1"/>
  <c r="Y20" i="1" s="1"/>
  <c r="P11" i="1"/>
  <c r="P20" i="1" s="1"/>
  <c r="G11" i="1"/>
  <c r="G20" i="1" s="1"/>
  <c r="U7" i="1"/>
  <c r="L7" i="1"/>
  <c r="C7" i="1"/>
  <c r="AA2" i="1"/>
  <c r="AA39" i="1" s="1"/>
  <c r="R28" i="1" l="1"/>
  <c r="R32" i="1"/>
  <c r="G60" i="1"/>
  <c r="N63" i="1"/>
  <c r="R20" i="1"/>
  <c r="R24" i="1"/>
  <c r="C63" i="1"/>
  <c r="U63" i="1"/>
  <c r="R11" i="1"/>
  <c r="Y60" i="1"/>
  <c r="Y63" i="1" s="1"/>
  <c r="G63" i="1"/>
  <c r="P77" i="1"/>
  <c r="R77" i="1" s="1"/>
  <c r="P60" i="1"/>
  <c r="P63" i="1" l="1"/>
  <c r="R63" i="1" s="1"/>
  <c r="R60" i="1"/>
</calcChain>
</file>

<file path=xl/sharedStrings.xml><?xml version="1.0" encoding="utf-8"?>
<sst xmlns="http://schemas.openxmlformats.org/spreadsheetml/2006/main" count="270" uniqueCount="141">
  <si>
    <t>City Utilities of Springfield</t>
  </si>
  <si>
    <t>All Departments Operating Expenses</t>
  </si>
  <si>
    <t>This Year</t>
  </si>
  <si>
    <t>Last Year</t>
  </si>
  <si>
    <t>Change</t>
  </si>
  <si>
    <t>Customer Accounts Expenses:</t>
  </si>
  <si>
    <t>$</t>
  </si>
  <si>
    <t>901000</t>
  </si>
  <si>
    <t>903005</t>
  </si>
  <si>
    <t>903000</t>
  </si>
  <si>
    <t>903003</t>
  </si>
  <si>
    <t>903004</t>
  </si>
  <si>
    <t>904000</t>
  </si>
  <si>
    <t>905000</t>
  </si>
  <si>
    <t>Total Customer Accounts Expenses</t>
  </si>
  <si>
    <t>Customer Informational Expenses:</t>
  </si>
  <si>
    <t>911000</t>
  </si>
  <si>
    <t>912000</t>
  </si>
  <si>
    <t>912002</t>
  </si>
  <si>
    <t>913000</t>
  </si>
  <si>
    <t>916000</t>
  </si>
  <si>
    <t>Total Customer Informational Expenses</t>
  </si>
  <si>
    <t>Administrative and General Expenses:</t>
  </si>
  <si>
    <t>920001</t>
  </si>
  <si>
    <t>921001</t>
  </si>
  <si>
    <t>923001</t>
  </si>
  <si>
    <t>924001</t>
  </si>
  <si>
    <t>925001</t>
  </si>
  <si>
    <t>926001</t>
  </si>
  <si>
    <t>930201</t>
  </si>
  <si>
    <t>931001</t>
  </si>
  <si>
    <t>932001</t>
  </si>
  <si>
    <t>Total Administrative and General Expenses</t>
  </si>
  <si>
    <t>903010</t>
  </si>
  <si>
    <t>%,FCURRENCY_CD,VUSD,V,FPRODUCT,TBUS_ENTITY,NCITY_UTILITIES</t>
  </si>
  <si>
    <t>Change from</t>
  </si>
  <si>
    <t>%</t>
  </si>
  <si>
    <t xml:space="preserve">  Supervision</t>
  </si>
  <si>
    <t xml:space="preserve">  Meter Reading</t>
  </si>
  <si>
    <t xml:space="preserve">  Contracts and Orders</t>
  </si>
  <si>
    <t xml:space="preserve">  Credit</t>
  </si>
  <si>
    <t xml:space="preserve">  Cashiering</t>
  </si>
  <si>
    <t xml:space="preserve">  Billing and Accounting</t>
  </si>
  <si>
    <t xml:space="preserve">  Customer Adjustments</t>
  </si>
  <si>
    <t xml:space="preserve">  Uncollectible Accounts</t>
  </si>
  <si>
    <t xml:space="preserve">  Miscellaneous Customer Accounts Expenses</t>
  </si>
  <si>
    <t xml:space="preserve">  Customer Assistance</t>
  </si>
  <si>
    <t xml:space="preserve">  Load Management</t>
  </si>
  <si>
    <t xml:space="preserve">  Informational and Instructional Advertising</t>
  </si>
  <si>
    <t xml:space="preserve">  Miscellaneous Customer Information</t>
  </si>
  <si>
    <t xml:space="preserve">  Administrative and General Salaries</t>
  </si>
  <si>
    <t xml:space="preserve">  General Office Supplies and Expenses</t>
  </si>
  <si>
    <t xml:space="preserve">  Outside Services</t>
  </si>
  <si>
    <t xml:space="preserve">  Property Insurance</t>
  </si>
  <si>
    <t xml:space="preserve">  Injuries and Damages</t>
  </si>
  <si>
    <t xml:space="preserve">  Employee Pensions and Benefits</t>
  </si>
  <si>
    <t xml:space="preserve">  Miscellaneous General Expenses</t>
  </si>
  <si>
    <t xml:space="preserve">  Rents</t>
  </si>
  <si>
    <t xml:space="preserve">  Maintenance of General Plant</t>
  </si>
  <si>
    <t>Selling Expenses:</t>
  </si>
  <si>
    <t>907000</t>
  </si>
  <si>
    <t>909000</t>
  </si>
  <si>
    <t>910000</t>
  </si>
  <si>
    <t>Total Selling Expenses</t>
  </si>
  <si>
    <t xml:space="preserve">  Demonstrating &amp; Selling Expense</t>
  </si>
  <si>
    <t xml:space="preserve">  Advertising</t>
  </si>
  <si>
    <t xml:space="preserve">  Miscellaneous Selling Expense</t>
  </si>
  <si>
    <t>930101</t>
  </si>
  <si>
    <t xml:space="preserve">  General Advertising</t>
  </si>
  <si>
    <t>920000</t>
  </si>
  <si>
    <t>921000</t>
  </si>
  <si>
    <t>923000</t>
  </si>
  <si>
    <t>924000</t>
  </si>
  <si>
    <t>925000</t>
  </si>
  <si>
    <t>926000</t>
  </si>
  <si>
    <t>930100</t>
  </si>
  <si>
    <t>930200</t>
  </si>
  <si>
    <t>931000</t>
  </si>
  <si>
    <t>932000</t>
  </si>
  <si>
    <t>Total Administrative and General Charges</t>
  </si>
  <si>
    <t>Form 410A</t>
  </si>
  <si>
    <t>Administrative &amp; General</t>
  </si>
  <si>
    <t>Form 410B</t>
  </si>
  <si>
    <t>Customer Accounts, Customer Informational, and Selling Expense</t>
  </si>
  <si>
    <t>924100</t>
  </si>
  <si>
    <t xml:space="preserve">  Liability and Other Insurance</t>
  </si>
  <si>
    <t>924101</t>
  </si>
  <si>
    <t>Total Administrative and General Charges Incurred:</t>
  </si>
  <si>
    <t>Less:  Admin and Genl Charges Capitalized:</t>
  </si>
  <si>
    <t>Notes</t>
  </si>
  <si>
    <t>9</t>
  </si>
  <si>
    <t>3</t>
  </si>
  <si>
    <t>%,LACTUALS,SPER</t>
  </si>
  <si>
    <t>%,LACTUALS,SPER-1YR</t>
  </si>
  <si>
    <t>%,LACTUALS,SFYTD</t>
  </si>
  <si>
    <t>%,LACTUALS,SFYTD-1YR</t>
  </si>
  <si>
    <t>%,LACTUALS,S12MO</t>
  </si>
  <si>
    <t>%,LACTUALS,S12MO-1</t>
  </si>
  <si>
    <t>%,FACCOUNT,V901000</t>
  </si>
  <si>
    <t>%,FACCOUNT,V903006,V903007,V903008</t>
  </si>
  <si>
    <t>%,FACCOUNT,V903001,V903002</t>
  </si>
  <si>
    <t>%,FACCOUNT,V903003</t>
  </si>
  <si>
    <t>%,FACCOUNT,V903004</t>
  </si>
  <si>
    <t>%,FACCOUNT,V903010</t>
  </si>
  <si>
    <t>%,FACCOUNT,V904000</t>
  </si>
  <si>
    <t>%,FACCOUNT,V905000,V366620</t>
  </si>
  <si>
    <t>%,FACCOUNT,V907000</t>
  </si>
  <si>
    <t>%,FACCOUNT,V909000</t>
  </si>
  <si>
    <t>%,FACCOUNT,V910000</t>
  </si>
  <si>
    <t>%,FACCOUNT,V911000</t>
  </si>
  <si>
    <t>%,FACCOUNT,V912000,V912001</t>
  </si>
  <si>
    <t>%,FACCOUNT,V912002</t>
  </si>
  <si>
    <t>%,FACCOUNT,V913000,V366610,V366611</t>
  </si>
  <si>
    <t>%,FACCOUNT,V916000</t>
  </si>
  <si>
    <t>%,FACCOUNT,V920000,V366720</t>
  </si>
  <si>
    <t>%,FACCOUNT,V921000,V366721</t>
  </si>
  <si>
    <t>%,FACCOUNT,V923000,V366722</t>
  </si>
  <si>
    <t>%,FACCOUNT,V924000,V366723</t>
  </si>
  <si>
    <t>%,FACCOUNT,V924100</t>
  </si>
  <si>
    <t>%,FACCOUNT,V925000,V366724</t>
  </si>
  <si>
    <t>%,FACCOUNT,V926000,V366725</t>
  </si>
  <si>
    <t>%,FACCOUNT,V930100</t>
  </si>
  <si>
    <t>%,FACCOUNT,V930200,V366726</t>
  </si>
  <si>
    <t>%,FACCOUNT,V931000,V366727</t>
  </si>
  <si>
    <t>%,FACCOUNT,V932000,V366728</t>
  </si>
  <si>
    <t>%,FACCOUNT,V920001,V366720</t>
  </si>
  <si>
    <t>%,FACCOUNT,V921001,V366721</t>
  </si>
  <si>
    <t>%,FACCOUNT,V923001,V366722</t>
  </si>
  <si>
    <t>%,FACCOUNT,V924001,V366723</t>
  </si>
  <si>
    <t>%,FACCOUNT,V924101</t>
  </si>
  <si>
    <t>%,FACCOUNT,V925001,V366724</t>
  </si>
  <si>
    <t>%,FACCOUNT,V926001,V366725</t>
  </si>
  <si>
    <t>%,FACCOUNT,V930101</t>
  </si>
  <si>
    <t>%,FACCOUNT,V930201,V366726</t>
  </si>
  <si>
    <t>%,FACCOUNT,V931001,V366727</t>
  </si>
  <si>
    <t>%,FACCOUNT,V932001,V366728</t>
  </si>
  <si>
    <t>908000-2</t>
  </si>
  <si>
    <t>%,FACCOUNT,V908000,V908002,V908001</t>
  </si>
  <si>
    <t>%,FACCOUNT,V902000,V902001,V902002</t>
  </si>
  <si>
    <t>902000-2</t>
  </si>
  <si>
    <t>2020-09-30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</si>
</sst>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4" fontId="1" fillId="0" borderId="0" xfId="0" applyNumberFormat="1" applyFont="1" applyFill="1"/>
    <xf numFmtId="39" fontId="2" fillId="0" borderId="0" xfId="0" applyNumberFormat="1" applyFont="1" applyFill="1"/>
    <xf numFmtId="39" fontId="2" fillId="0" borderId="0" xfId="0" applyNumberFormat="1" applyFont="1" applyFill="1" applyAlignment="1">
      <alignment horizontal="right"/>
    </xf>
    <xf numFmtId="39" fontId="2" fillId="0" borderId="0" xfId="0" applyNumberFormat="1" applyFont="1" applyFill="1" applyAlignment="1">
      <alignment horizontal="left"/>
    </xf>
    <xf numFmtId="0" fontId="3" fillId="0" borderId="0" xfId="0" applyFont="1"/>
    <xf numFmtId="39" fontId="2" fillId="0" borderId="0" xfId="0" applyNumberFormat="1" applyFont="1" applyFill="1" applyAlignment="1"/>
    <xf numFmtId="39" fontId="2" fillId="0" borderId="0" xfId="0" applyNumberFormat="1" applyFont="1" applyFill="1" applyAlignment="1">
      <alignment horizontal="centerContinuous"/>
    </xf>
    <xf numFmtId="39" fontId="2" fillId="0" borderId="0" xfId="0" applyNumberFormat="1" applyFont="1" applyFill="1" applyAlignment="1">
      <alignment horizontal="center"/>
    </xf>
    <xf numFmtId="39" fontId="2" fillId="0" borderId="0" xfId="0" applyNumberFormat="1" applyFont="1" applyFill="1" applyBorder="1" applyAlignment="1">
      <alignment horizontal="center"/>
    </xf>
    <xf numFmtId="39" fontId="2" fillId="0" borderId="1" xfId="0" applyNumberFormat="1" applyFont="1" applyFill="1" applyBorder="1" applyAlignment="1">
      <alignment horizontal="center"/>
    </xf>
    <xf numFmtId="39" fontId="1" fillId="0" borderId="0" xfId="0" applyNumberFormat="1" applyFont="1" applyFill="1" applyAlignment="1">
      <alignment horizontal="right"/>
    </xf>
    <xf numFmtId="4" fontId="2" fillId="0" borderId="0" xfId="0" applyNumberFormat="1" applyFont="1" applyFill="1"/>
    <xf numFmtId="49" fontId="1" fillId="0" borderId="0" xfId="0" applyNumberFormat="1" applyFont="1" applyFill="1" applyAlignment="1">
      <alignment horizontal="left"/>
    </xf>
    <xf numFmtId="39" fontId="1" fillId="0" borderId="1" xfId="0" applyNumberFormat="1" applyFont="1" applyFill="1" applyBorder="1" applyAlignment="1">
      <alignment horizontal="right"/>
    </xf>
    <xf numFmtId="39" fontId="1" fillId="0" borderId="2" xfId="0" applyNumberFormat="1" applyFont="1" applyFill="1" applyBorder="1" applyAlignment="1">
      <alignment horizontal="right"/>
    </xf>
    <xf numFmtId="0" fontId="1" fillId="0" borderId="0" xfId="0" applyFont="1"/>
    <xf numFmtId="37" fontId="1" fillId="0" borderId="0" xfId="0" applyNumberFormat="1" applyFont="1" applyFill="1" applyBorder="1" applyAlignment="1">
      <alignment horizontal="right"/>
    </xf>
    <xf numFmtId="1" fontId="2" fillId="0" borderId="0" xfId="0" quotePrefix="1" applyNumberFormat="1" applyFont="1" applyFill="1" applyAlignment="1">
      <alignment horizontal="right"/>
    </xf>
    <xf numFmtId="39" fontId="1" fillId="0" borderId="0" xfId="0" applyNumberFormat="1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39" fontId="2" fillId="0" borderId="0" xfId="0" quotePrefix="1" applyNumberFormat="1" applyFont="1" applyFill="1"/>
    <xf numFmtId="39" fontId="2" fillId="0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C84"/>
  <sheetViews>
    <sheetView showZeros="0" tabSelected="1" topLeftCell="B2" zoomScale="70" workbookViewId="0">
      <selection activeCell="B2" sqref="B2"/>
    </sheetView>
  </sheetViews>
  <sheetFormatPr defaultRowHeight="15" x14ac:dyDescent="0.2"/>
  <cols>
    <col min="1" max="1" width="9.140625" style="1" hidden="1" customWidth="1"/>
    <col min="2" max="2" width="1.85546875" style="1" customWidth="1"/>
    <col min="3" max="3" width="15.7109375" style="1" customWidth="1"/>
    <col min="4" max="4" width="3.7109375" style="1" customWidth="1"/>
    <col min="5" max="5" width="15.7109375" style="1" customWidth="1"/>
    <col min="6" max="6" width="3.7109375" style="1" customWidth="1"/>
    <col min="7" max="7" width="15.7109375" style="1" customWidth="1"/>
    <col min="8" max="8" width="3.7109375" style="1" customWidth="1"/>
    <col min="9" max="9" width="10.140625" style="1" customWidth="1"/>
    <col min="10" max="10" width="44.7109375" style="1" customWidth="1"/>
    <col min="11" max="11" width="1.85546875" style="1" customWidth="1"/>
    <col min="12" max="12" width="18.28515625" style="1" customWidth="1"/>
    <col min="13" max="13" width="3.7109375" style="1" customWidth="1"/>
    <col min="14" max="14" width="18.28515625" style="1" customWidth="1"/>
    <col min="15" max="15" width="3.7109375" style="1" customWidth="1"/>
    <col min="16" max="16" width="18.28515625" style="1" customWidth="1"/>
    <col min="17" max="17" width="1.7109375" style="1" customWidth="1"/>
    <col min="18" max="18" width="8.28515625" style="1" customWidth="1"/>
    <col min="19" max="19" width="8.7109375" style="1" customWidth="1"/>
    <col min="20" max="20" width="1.85546875" style="1" customWidth="1"/>
    <col min="21" max="21" width="18.7109375" style="1" customWidth="1"/>
    <col min="22" max="22" width="4.7109375" style="1" hidden="1" customWidth="1"/>
    <col min="23" max="23" width="18.7109375" style="1" hidden="1" customWidth="1"/>
    <col min="24" max="24" width="4.7109375" style="1" customWidth="1"/>
    <col min="25" max="25" width="18.7109375" style="1" customWidth="1"/>
    <col min="26" max="26" width="4.7109375" style="1" customWidth="1"/>
    <col min="27" max="27" width="9.7109375" style="1" customWidth="1"/>
    <col min="28" max="16384" width="9.140625" style="1"/>
  </cols>
  <sheetData>
    <row r="1" spans="1:29" hidden="1" x14ac:dyDescent="0.2">
      <c r="A1" s="1" t="s">
        <v>34</v>
      </c>
      <c r="C1" s="1" t="s">
        <v>92</v>
      </c>
      <c r="E1" s="1" t="s">
        <v>93</v>
      </c>
      <c r="L1" s="1" t="s">
        <v>94</v>
      </c>
      <c r="N1" s="1" t="s">
        <v>95</v>
      </c>
      <c r="U1" s="1" t="s">
        <v>96</v>
      </c>
      <c r="W1" s="1" t="s">
        <v>97</v>
      </c>
    </row>
    <row r="2" spans="1:29" s="2" customFormat="1" ht="15.95" customHeight="1" x14ac:dyDescent="0.2">
      <c r="B2" s="4" t="s">
        <v>80</v>
      </c>
      <c r="D2" s="3"/>
      <c r="E2" s="5"/>
      <c r="F2" s="6"/>
      <c r="H2" s="8"/>
      <c r="I2" s="8"/>
      <c r="J2" s="8"/>
      <c r="K2" s="8"/>
      <c r="L2" s="8" t="s">
        <v>0</v>
      </c>
      <c r="M2" s="8"/>
      <c r="N2" s="8"/>
      <c r="O2" s="8"/>
      <c r="P2" s="8"/>
      <c r="Q2" s="8"/>
      <c r="R2" s="8"/>
      <c r="S2" s="8"/>
      <c r="T2" s="8"/>
      <c r="U2" s="8"/>
      <c r="V2" s="6"/>
      <c r="W2" s="6"/>
      <c r="X2" s="6"/>
      <c r="Z2" s="18"/>
      <c r="AA2" s="18" t="str">
        <f>TEXT(ASD,"MMMM, YYYY")</f>
        <v>September, 2020</v>
      </c>
    </row>
    <row r="3" spans="1:29" s="2" customFormat="1" ht="15.95" customHeight="1" x14ac:dyDescent="0.2">
      <c r="B3" s="3"/>
      <c r="C3" s="3"/>
      <c r="D3" s="3"/>
      <c r="E3" s="5"/>
      <c r="F3" s="6"/>
      <c r="H3" s="8"/>
      <c r="I3" s="8"/>
      <c r="J3" s="8"/>
      <c r="K3" s="8"/>
      <c r="L3" s="8" t="s">
        <v>1</v>
      </c>
      <c r="M3" s="8"/>
      <c r="N3" s="8"/>
      <c r="O3" s="8"/>
      <c r="P3" s="8"/>
      <c r="Q3" s="8"/>
      <c r="R3" s="8"/>
      <c r="S3" s="8"/>
      <c r="T3" s="8"/>
      <c r="U3" s="8"/>
      <c r="V3" s="6"/>
      <c r="W3" s="6"/>
      <c r="X3" s="6"/>
      <c r="Y3" s="6"/>
      <c r="Z3" s="6"/>
      <c r="AA3" s="6"/>
      <c r="AC3" s="24" t="s">
        <v>140</v>
      </c>
    </row>
    <row r="4" spans="1:29" s="2" customFormat="1" ht="15.95" customHeight="1" x14ac:dyDescent="0.2">
      <c r="B4" s="3"/>
      <c r="C4" s="3"/>
      <c r="D4" s="3"/>
      <c r="E4" s="5"/>
      <c r="F4" s="6"/>
      <c r="H4" s="8"/>
      <c r="I4" s="8"/>
      <c r="J4" s="8"/>
      <c r="K4" s="8"/>
      <c r="L4" s="8" t="s">
        <v>83</v>
      </c>
      <c r="M4" s="8"/>
      <c r="N4" s="8"/>
      <c r="O4" s="8"/>
      <c r="P4" s="8"/>
      <c r="Q4" s="8"/>
      <c r="R4" s="8"/>
      <c r="S4" s="8"/>
      <c r="T4" s="8"/>
      <c r="U4" s="8"/>
      <c r="V4" s="6"/>
      <c r="W4" s="6"/>
      <c r="X4" s="6"/>
      <c r="Y4" s="6"/>
      <c r="Z4" s="6"/>
      <c r="AA4" s="6"/>
    </row>
    <row r="5" spans="1:29" s="2" customFormat="1" ht="15.95" customHeight="1" x14ac:dyDescent="0.2"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</row>
    <row r="6" spans="1:29" s="2" customFormat="1" ht="15.95" customHeight="1" x14ac:dyDescent="0.2">
      <c r="B6" s="3"/>
      <c r="C6" s="3"/>
      <c r="D6" s="3"/>
      <c r="E6" s="3"/>
      <c r="F6" s="3"/>
      <c r="G6" s="3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</row>
    <row r="7" spans="1:29" s="2" customFormat="1" ht="15.95" customHeight="1" x14ac:dyDescent="0.2">
      <c r="A7" s="8"/>
      <c r="B7" s="3"/>
      <c r="C7" s="25" t="str">
        <f>"Month of "&amp;TEXT(ASD,"MMMM")</f>
        <v>Month of September</v>
      </c>
      <c r="D7" s="25"/>
      <c r="E7" s="25"/>
      <c r="F7" s="25"/>
      <c r="G7" s="25"/>
      <c r="L7" s="25" t="str">
        <f>"Fiscal Year to Date Through "&amp;TEXT(ASD,"MMMM DD")</f>
        <v>Fiscal Year to Date Through September 30</v>
      </c>
      <c r="M7" s="25"/>
      <c r="N7" s="25"/>
      <c r="O7" s="25"/>
      <c r="P7" s="25"/>
      <c r="Q7" s="25"/>
      <c r="R7" s="25"/>
      <c r="U7" s="25" t="str">
        <f>"Twelve Months Ended "&amp;TEXT(ASD,"MMMM DD")</f>
        <v>Twelve Months Ended September 30</v>
      </c>
      <c r="V7" s="25"/>
      <c r="W7" s="25"/>
      <c r="X7" s="25"/>
      <c r="Y7" s="25"/>
      <c r="Z7" s="9"/>
    </row>
    <row r="8" spans="1:29" s="2" customFormat="1" ht="15.95" customHeight="1" x14ac:dyDescent="0.2">
      <c r="A8" s="8"/>
      <c r="B8" s="3"/>
      <c r="C8" s="7"/>
      <c r="D8" s="7"/>
      <c r="E8" s="7"/>
      <c r="F8" s="7"/>
      <c r="G8" s="8" t="s">
        <v>35</v>
      </c>
      <c r="L8" s="7"/>
      <c r="M8" s="7"/>
      <c r="N8" s="7"/>
      <c r="O8" s="7"/>
      <c r="P8" s="8" t="s">
        <v>35</v>
      </c>
      <c r="R8" s="8" t="s">
        <v>36</v>
      </c>
      <c r="U8" s="7"/>
      <c r="V8" s="7"/>
      <c r="W8" s="7"/>
      <c r="X8" s="7"/>
      <c r="Y8" s="8" t="s">
        <v>35</v>
      </c>
      <c r="Z8" s="8"/>
      <c r="AA8" s="21"/>
    </row>
    <row r="9" spans="1:29" s="9" customFormat="1" ht="15.95" customHeight="1" x14ac:dyDescent="0.2">
      <c r="C9" s="10" t="s">
        <v>2</v>
      </c>
      <c r="D9" s="10"/>
      <c r="E9" s="10" t="s">
        <v>3</v>
      </c>
      <c r="F9" s="10"/>
      <c r="G9" s="10" t="s">
        <v>3</v>
      </c>
      <c r="L9" s="10" t="s">
        <v>2</v>
      </c>
      <c r="M9" s="10"/>
      <c r="N9" s="10" t="s">
        <v>3</v>
      </c>
      <c r="O9" s="10"/>
      <c r="P9" s="10" t="s">
        <v>3</v>
      </c>
      <c r="Q9" s="10"/>
      <c r="R9" s="10" t="s">
        <v>4</v>
      </c>
      <c r="U9" s="10" t="s">
        <v>2</v>
      </c>
      <c r="V9" s="10"/>
      <c r="W9" s="10" t="s">
        <v>3</v>
      </c>
      <c r="X9" s="10"/>
      <c r="Y9" s="10" t="s">
        <v>3</v>
      </c>
      <c r="AA9" s="20" t="s">
        <v>89</v>
      </c>
    </row>
    <row r="10" spans="1:29" ht="32.1" customHeight="1" x14ac:dyDescent="0.2">
      <c r="B10" s="11"/>
      <c r="C10" s="11"/>
      <c r="D10" s="11"/>
      <c r="E10" s="11"/>
      <c r="F10" s="11"/>
      <c r="G10" s="11"/>
      <c r="I10" s="12" t="s">
        <v>5</v>
      </c>
      <c r="J10" s="5"/>
      <c r="K10" s="5"/>
      <c r="L10" s="5"/>
      <c r="M10" s="5"/>
      <c r="N10" s="5"/>
      <c r="O10" s="5"/>
      <c r="P10" s="5"/>
      <c r="Q10" s="5"/>
      <c r="R10" s="5"/>
      <c r="S10" s="5"/>
      <c r="T10" s="11"/>
      <c r="U10" s="11"/>
      <c r="V10" s="11"/>
      <c r="W10" s="11"/>
      <c r="X10" s="11"/>
      <c r="Y10" s="11"/>
      <c r="Z10" s="11"/>
      <c r="AA10" s="22"/>
    </row>
    <row r="11" spans="1:29" ht="15.95" customHeight="1" x14ac:dyDescent="0.2">
      <c r="A11" s="1" t="s">
        <v>98</v>
      </c>
      <c r="B11" s="11" t="s">
        <v>6</v>
      </c>
      <c r="C11" s="11">
        <v>78445.820000000007</v>
      </c>
      <c r="D11" s="11" t="s">
        <v>6</v>
      </c>
      <c r="E11" s="11">
        <v>109196.33</v>
      </c>
      <c r="F11" s="11" t="s">
        <v>6</v>
      </c>
      <c r="G11" s="11">
        <f>IF(C11-E11=0," ",C11-E11)</f>
        <v>-30750.509999999995</v>
      </c>
      <c r="I11" s="13" t="s">
        <v>7</v>
      </c>
      <c r="J11" s="1" t="s">
        <v>37</v>
      </c>
      <c r="K11" s="11" t="s">
        <v>6</v>
      </c>
      <c r="L11" s="11">
        <v>1036674.01</v>
      </c>
      <c r="M11" s="11" t="s">
        <v>6</v>
      </c>
      <c r="N11" s="11">
        <v>1105703.17</v>
      </c>
      <c r="O11" s="11" t="s">
        <v>6</v>
      </c>
      <c r="P11" s="11">
        <f>IF(L11-N11=0," ",L11-N11)</f>
        <v>-69029.159999999916</v>
      </c>
      <c r="R11" s="17">
        <f>IF(P11=" ", "-  ", IF(P11=0, "-  ",  IF(N11=0, "-  ", IF((P11/ABS(N11))&gt;2, "&gt; 200 ",  IF(P11/ABS(N11)&lt;-2, "&lt; (200)", IF(AND(P11/ABS(N11)&gt;-0.005, P11/ABS(N11)&lt;0.005), "-  ", ((P11/ABS(N11))*100)))))))</f>
        <v>-6.2430100476242565</v>
      </c>
      <c r="T11" s="11" t="s">
        <v>6</v>
      </c>
      <c r="U11" s="11">
        <v>1036674.01</v>
      </c>
      <c r="V11" s="11" t="s">
        <v>6</v>
      </c>
      <c r="W11" s="11">
        <v>1105703.17</v>
      </c>
      <c r="X11" s="11" t="s">
        <v>6</v>
      </c>
      <c r="Y11" s="11">
        <f>IF(U11-W11=0," ",U11-W11)</f>
        <v>-69029.159999999916</v>
      </c>
      <c r="Z11" s="11"/>
      <c r="AA11" s="22"/>
    </row>
    <row r="12" spans="1:29" ht="15.95" customHeight="1" x14ac:dyDescent="0.2">
      <c r="A12" s="1" t="s">
        <v>138</v>
      </c>
      <c r="B12" s="11"/>
      <c r="C12" s="11">
        <v>219702.72999999998</v>
      </c>
      <c r="D12" s="11"/>
      <c r="E12" s="11">
        <v>260019.92</v>
      </c>
      <c r="F12" s="11"/>
      <c r="G12" s="11">
        <f t="shared" ref="G12:G18" si="0">IF(C12-E12=0," ",C12-E12)</f>
        <v>-40317.190000000031</v>
      </c>
      <c r="I12" s="13" t="s">
        <v>139</v>
      </c>
      <c r="J12" s="1" t="s">
        <v>38</v>
      </c>
      <c r="K12" s="11"/>
      <c r="L12" s="11">
        <v>2727151.7199999997</v>
      </c>
      <c r="M12" s="11"/>
      <c r="N12" s="11">
        <v>2778257.96</v>
      </c>
      <c r="O12" s="11"/>
      <c r="P12" s="11">
        <f t="shared" ref="P12:P18" si="1">IF(L12-N12=0," ",L12-N12)</f>
        <v>-51106.240000000224</v>
      </c>
      <c r="R12" s="17">
        <f t="shared" ref="R12:R20" si="2">IF(P12=" ", "-  ", IF(P12=0, "-  ",  IF(N12=0, "-  ", IF((P12/ABS(N12))&gt;2, "&gt; 200 ",  IF(P12/ABS(N12)&lt;-2, "&lt; (200)", IF(AND(P12/ABS(N12)&gt;-0.005, P12/ABS(N12)&lt;0.005), "-  ", ((P12/ABS(N12))*100)))))))</f>
        <v>-1.839506652578806</v>
      </c>
      <c r="T12" s="11"/>
      <c r="U12" s="11">
        <v>2727151.7199999997</v>
      </c>
      <c r="V12" s="11"/>
      <c r="W12" s="11">
        <v>2778257.96</v>
      </c>
      <c r="X12" s="11"/>
      <c r="Y12" s="11">
        <f t="shared" ref="Y12:Y18" si="3">IF(U12-W12=0," ",U12-W12)</f>
        <v>-51106.240000000224</v>
      </c>
      <c r="Z12" s="11"/>
      <c r="AA12" s="22"/>
    </row>
    <row r="13" spans="1:29" ht="15.95" customHeight="1" x14ac:dyDescent="0.2">
      <c r="A13" s="1" t="s">
        <v>99</v>
      </c>
      <c r="B13" s="11"/>
      <c r="C13" s="11">
        <v>123750.01000000001</v>
      </c>
      <c r="D13" s="11"/>
      <c r="E13" s="11">
        <v>159549.66999999998</v>
      </c>
      <c r="F13" s="11"/>
      <c r="G13" s="11">
        <f t="shared" si="0"/>
        <v>-35799.659999999974</v>
      </c>
      <c r="I13" s="13" t="s">
        <v>8</v>
      </c>
      <c r="J13" s="1" t="s">
        <v>39</v>
      </c>
      <c r="K13" s="11"/>
      <c r="L13" s="11">
        <v>1637125.4300000002</v>
      </c>
      <c r="M13" s="11"/>
      <c r="N13" s="11">
        <v>1482384.28</v>
      </c>
      <c r="O13" s="11"/>
      <c r="P13" s="11">
        <f t="shared" si="1"/>
        <v>154741.15000000014</v>
      </c>
      <c r="R13" s="17">
        <f t="shared" si="2"/>
        <v>10.438666416511118</v>
      </c>
      <c r="T13" s="11"/>
      <c r="U13" s="11">
        <v>1637125.4300000002</v>
      </c>
      <c r="V13" s="11"/>
      <c r="W13" s="11">
        <v>1482384.28</v>
      </c>
      <c r="X13" s="11"/>
      <c r="Y13" s="11">
        <f t="shared" si="3"/>
        <v>154741.15000000014</v>
      </c>
      <c r="Z13" s="11"/>
      <c r="AA13" s="22"/>
    </row>
    <row r="14" spans="1:29" ht="15.95" customHeight="1" x14ac:dyDescent="0.2">
      <c r="A14" s="1" t="s">
        <v>100</v>
      </c>
      <c r="B14" s="11"/>
      <c r="C14" s="11">
        <v>200404.68</v>
      </c>
      <c r="D14" s="11"/>
      <c r="E14" s="11">
        <v>240653.87</v>
      </c>
      <c r="F14" s="11"/>
      <c r="G14" s="11">
        <f t="shared" si="0"/>
        <v>-40249.19</v>
      </c>
      <c r="I14" s="13" t="s">
        <v>9</v>
      </c>
      <c r="J14" s="1" t="s">
        <v>40</v>
      </c>
      <c r="K14" s="11"/>
      <c r="L14" s="11">
        <v>2492236.94</v>
      </c>
      <c r="M14" s="11"/>
      <c r="N14" s="11">
        <v>2482851.13</v>
      </c>
      <c r="O14" s="11"/>
      <c r="P14" s="11">
        <f t="shared" si="1"/>
        <v>9385.8100000000559</v>
      </c>
      <c r="R14" s="17" t="str">
        <f t="shared" si="2"/>
        <v xml:space="preserve">-  </v>
      </c>
      <c r="T14" s="11"/>
      <c r="U14" s="11">
        <v>2492236.94</v>
      </c>
      <c r="V14" s="11"/>
      <c r="W14" s="11">
        <v>2482851.13</v>
      </c>
      <c r="X14" s="11"/>
      <c r="Y14" s="11">
        <f t="shared" si="3"/>
        <v>9385.8100000000559</v>
      </c>
      <c r="Z14" s="11"/>
      <c r="AA14" s="22"/>
    </row>
    <row r="15" spans="1:29" ht="15.95" customHeight="1" x14ac:dyDescent="0.2">
      <c r="A15" s="1" t="s">
        <v>101</v>
      </c>
      <c r="B15" s="11"/>
      <c r="C15" s="11">
        <v>1615.08</v>
      </c>
      <c r="D15" s="11"/>
      <c r="E15" s="11">
        <v>1733.06</v>
      </c>
      <c r="F15" s="11"/>
      <c r="G15" s="11">
        <f t="shared" si="0"/>
        <v>-117.98000000000002</v>
      </c>
      <c r="I15" s="13" t="s">
        <v>10</v>
      </c>
      <c r="J15" s="1" t="s">
        <v>41</v>
      </c>
      <c r="K15" s="11"/>
      <c r="L15" s="11">
        <v>19912.920000000002</v>
      </c>
      <c r="M15" s="11"/>
      <c r="N15" s="11">
        <v>19392.72</v>
      </c>
      <c r="O15" s="11"/>
      <c r="P15" s="11">
        <f t="shared" si="1"/>
        <v>520.20000000000073</v>
      </c>
      <c r="R15" s="17">
        <f t="shared" si="2"/>
        <v>2.6824499090380343</v>
      </c>
      <c r="T15" s="11"/>
      <c r="U15" s="11">
        <v>19912.920000000002</v>
      </c>
      <c r="V15" s="11"/>
      <c r="W15" s="11">
        <v>19392.72</v>
      </c>
      <c r="X15" s="11"/>
      <c r="Y15" s="11">
        <f t="shared" si="3"/>
        <v>520.20000000000073</v>
      </c>
      <c r="Z15" s="11"/>
      <c r="AA15" s="22"/>
    </row>
    <row r="16" spans="1:29" ht="15.95" customHeight="1" x14ac:dyDescent="0.2">
      <c r="A16" s="1" t="s">
        <v>102</v>
      </c>
      <c r="B16" s="11"/>
      <c r="C16" s="11">
        <v>331357.03999999998</v>
      </c>
      <c r="D16" s="11"/>
      <c r="E16" s="11">
        <v>298607.64</v>
      </c>
      <c r="F16" s="11"/>
      <c r="G16" s="11">
        <f t="shared" si="0"/>
        <v>32749.399999999965</v>
      </c>
      <c r="I16" s="13" t="s">
        <v>11</v>
      </c>
      <c r="J16" s="1" t="s">
        <v>42</v>
      </c>
      <c r="K16" s="11"/>
      <c r="L16" s="11">
        <v>2809086.01</v>
      </c>
      <c r="M16" s="11"/>
      <c r="N16" s="11">
        <v>2882215.2800000003</v>
      </c>
      <c r="O16" s="11"/>
      <c r="P16" s="11">
        <f t="shared" si="1"/>
        <v>-73129.270000000484</v>
      </c>
      <c r="R16" s="17">
        <f t="shared" si="2"/>
        <v>-2.5372591182710154</v>
      </c>
      <c r="T16" s="11"/>
      <c r="U16" s="11">
        <v>2809086.01</v>
      </c>
      <c r="V16" s="11"/>
      <c r="W16" s="11">
        <v>2882215.2800000003</v>
      </c>
      <c r="X16" s="11"/>
      <c r="Y16" s="11">
        <f t="shared" si="3"/>
        <v>-73129.270000000484</v>
      </c>
      <c r="Z16" s="11"/>
      <c r="AA16" s="22"/>
    </row>
    <row r="17" spans="1:27" ht="15.95" customHeight="1" x14ac:dyDescent="0.2">
      <c r="A17" s="1" t="s">
        <v>103</v>
      </c>
      <c r="B17" s="11"/>
      <c r="C17" s="11">
        <v>26445.22</v>
      </c>
      <c r="D17" s="11"/>
      <c r="E17" s="11">
        <v>21951.74</v>
      </c>
      <c r="F17" s="11"/>
      <c r="G17" s="11">
        <f t="shared" si="0"/>
        <v>4493.4799999999996</v>
      </c>
      <c r="I17" s="13" t="s">
        <v>33</v>
      </c>
      <c r="J17" s="1" t="s">
        <v>43</v>
      </c>
      <c r="K17" s="11"/>
      <c r="L17" s="11">
        <v>188564.91</v>
      </c>
      <c r="M17" s="11"/>
      <c r="N17" s="11">
        <v>221156.67</v>
      </c>
      <c r="O17" s="11"/>
      <c r="P17" s="11">
        <f t="shared" si="1"/>
        <v>-32591.760000000009</v>
      </c>
      <c r="R17" s="17">
        <f t="shared" si="2"/>
        <v>-14.736955480474547</v>
      </c>
      <c r="T17" s="11"/>
      <c r="U17" s="11">
        <v>188564.91</v>
      </c>
      <c r="V17" s="11"/>
      <c r="W17" s="11">
        <v>221156.67</v>
      </c>
      <c r="X17" s="11"/>
      <c r="Y17" s="11">
        <f t="shared" si="3"/>
        <v>-32591.760000000009</v>
      </c>
      <c r="Z17" s="11"/>
      <c r="AA17" s="22"/>
    </row>
    <row r="18" spans="1:27" ht="15.95" customHeight="1" x14ac:dyDescent="0.2">
      <c r="A18" s="1" t="s">
        <v>104</v>
      </c>
      <c r="B18" s="11"/>
      <c r="C18" s="11">
        <v>-79717.41</v>
      </c>
      <c r="D18" s="11"/>
      <c r="E18" s="11">
        <v>112871.5</v>
      </c>
      <c r="F18" s="11"/>
      <c r="G18" s="11">
        <f t="shared" si="0"/>
        <v>-192588.91</v>
      </c>
      <c r="I18" s="13" t="s">
        <v>12</v>
      </c>
      <c r="J18" s="1" t="s">
        <v>44</v>
      </c>
      <c r="K18" s="11"/>
      <c r="L18" s="11">
        <v>1145667.52</v>
      </c>
      <c r="M18" s="11"/>
      <c r="N18" s="11">
        <v>1532192.94</v>
      </c>
      <c r="O18" s="11"/>
      <c r="P18" s="11">
        <f t="shared" si="1"/>
        <v>-386525.41999999993</v>
      </c>
      <c r="R18" s="17">
        <f t="shared" si="2"/>
        <v>-25.226941719232819</v>
      </c>
      <c r="T18" s="11"/>
      <c r="U18" s="11">
        <v>1145667.52</v>
      </c>
      <c r="V18" s="11"/>
      <c r="W18" s="11">
        <v>1532192.94</v>
      </c>
      <c r="X18" s="11"/>
      <c r="Y18" s="11">
        <f t="shared" si="3"/>
        <v>-386525.41999999993</v>
      </c>
      <c r="Z18" s="11"/>
      <c r="AA18" s="22" t="s">
        <v>90</v>
      </c>
    </row>
    <row r="19" spans="1:27" ht="15.95" customHeight="1" x14ac:dyDescent="0.2">
      <c r="A19" s="1" t="s">
        <v>105</v>
      </c>
      <c r="B19" s="11"/>
      <c r="C19" s="14">
        <v>37873.14</v>
      </c>
      <c r="D19" s="11"/>
      <c r="E19" s="14">
        <v>33450.04</v>
      </c>
      <c r="F19" s="11"/>
      <c r="G19" s="14">
        <f>IF(C19-E19=0," ",C19-E19)</f>
        <v>4423.0999999999985</v>
      </c>
      <c r="I19" s="13" t="s">
        <v>13</v>
      </c>
      <c r="J19" s="1" t="s">
        <v>45</v>
      </c>
      <c r="K19" s="11"/>
      <c r="L19" s="14">
        <v>441991.54000000004</v>
      </c>
      <c r="M19" s="11"/>
      <c r="N19" s="14">
        <v>433371.10000000003</v>
      </c>
      <c r="O19" s="11"/>
      <c r="P19" s="14">
        <f>IF(L19-N19=0," ",L19-N19)</f>
        <v>8620.4400000000023</v>
      </c>
      <c r="R19" s="17">
        <f t="shared" si="2"/>
        <v>1.9891589448396541</v>
      </c>
      <c r="T19" s="11"/>
      <c r="U19" s="14">
        <v>441991.54000000004</v>
      </c>
      <c r="V19" s="11"/>
      <c r="W19" s="14">
        <v>433371.10000000003</v>
      </c>
      <c r="X19" s="11"/>
      <c r="Y19" s="14">
        <f>IF(U19-W19=0," ",U19-W19)</f>
        <v>8620.4400000000023</v>
      </c>
      <c r="Z19" s="19"/>
      <c r="AA19" s="23"/>
    </row>
    <row r="20" spans="1:27" ht="32.1" customHeight="1" thickBot="1" x14ac:dyDescent="0.25">
      <c r="B20" s="11" t="s">
        <v>6</v>
      </c>
      <c r="C20" s="15">
        <f>IF(SUM(C11:C19)=0," ",SUM(C11:C19))</f>
        <v>939876.30999999982</v>
      </c>
      <c r="D20" s="11" t="s">
        <v>6</v>
      </c>
      <c r="E20" s="15">
        <f>IF(SUM(E11:E19)=0," ",SUM(E11:E19))</f>
        <v>1238033.77</v>
      </c>
      <c r="F20" s="11" t="s">
        <v>6</v>
      </c>
      <c r="G20" s="15">
        <f>IF(SUM(G11:G19)=0," ",SUM(G11:G19))</f>
        <v>-298157.46000000008</v>
      </c>
      <c r="I20" s="13"/>
      <c r="J20" s="1" t="s">
        <v>14</v>
      </c>
      <c r="K20" s="11" t="s">
        <v>6</v>
      </c>
      <c r="L20" s="15">
        <f>IF(SUM(L11:L19)=0," ",SUM(L11:L19))</f>
        <v>12498411</v>
      </c>
      <c r="M20" s="11" t="s">
        <v>6</v>
      </c>
      <c r="N20" s="15">
        <f>IF(SUM(N11:N19)=0," ",SUM(N11:N19))</f>
        <v>12937525.249999998</v>
      </c>
      <c r="O20" s="11" t="s">
        <v>6</v>
      </c>
      <c r="P20" s="15">
        <f>IF(SUM(P11:P19)=0," ",SUM(P11:P19))</f>
        <v>-439114.25000000035</v>
      </c>
      <c r="R20" s="17">
        <f t="shared" si="2"/>
        <v>-3.3941131825037432</v>
      </c>
      <c r="T20" s="11" t="s">
        <v>6</v>
      </c>
      <c r="U20" s="15">
        <f>IF(SUM(U11:U19)=0," ",SUM(U11:U19))</f>
        <v>12498411</v>
      </c>
      <c r="V20" s="11" t="s">
        <v>6</v>
      </c>
      <c r="W20" s="15">
        <f>IF(SUM(W11:W19)=0," ",SUM(W11:W19))</f>
        <v>12937525.249999998</v>
      </c>
      <c r="X20" s="11" t="s">
        <v>6</v>
      </c>
      <c r="Y20" s="15">
        <f>IF(SUM(Y11:Y19)=0," ",SUM(Y11:Y19))</f>
        <v>-439114.25000000035</v>
      </c>
      <c r="Z20" s="19"/>
      <c r="AA20" s="23"/>
    </row>
    <row r="21" spans="1:27" ht="15.95" customHeight="1" thickTop="1" x14ac:dyDescent="0.2">
      <c r="B21" s="11"/>
      <c r="C21" s="11"/>
      <c r="D21" s="11"/>
      <c r="E21" s="11"/>
      <c r="F21" s="11"/>
      <c r="G21" s="11"/>
      <c r="I21" s="13"/>
      <c r="K21" s="11"/>
      <c r="L21" s="11"/>
      <c r="M21" s="11"/>
      <c r="N21" s="11"/>
      <c r="O21" s="11"/>
      <c r="P21" s="11"/>
      <c r="T21" s="11"/>
      <c r="U21" s="11"/>
      <c r="V21" s="11"/>
      <c r="W21" s="11"/>
      <c r="X21" s="11"/>
      <c r="Y21" s="11"/>
      <c r="Z21" s="11"/>
      <c r="AA21" s="22"/>
    </row>
    <row r="22" spans="1:27" ht="15.95" customHeight="1" x14ac:dyDescent="0.2">
      <c r="B22" s="11"/>
      <c r="C22" s="11"/>
      <c r="D22" s="11"/>
      <c r="E22" s="11"/>
      <c r="F22" s="11"/>
      <c r="G22" s="11"/>
      <c r="I22" s="13"/>
      <c r="K22" s="11"/>
      <c r="L22" s="11"/>
      <c r="M22" s="11"/>
      <c r="N22" s="11"/>
      <c r="O22" s="11"/>
      <c r="P22" s="11"/>
      <c r="T22" s="11"/>
      <c r="U22" s="11"/>
      <c r="V22" s="11"/>
      <c r="W22" s="11"/>
      <c r="X22" s="11"/>
      <c r="Y22" s="11"/>
      <c r="Z22" s="11"/>
      <c r="AA22" s="22"/>
    </row>
    <row r="23" spans="1:27" ht="32.1" customHeight="1" x14ac:dyDescent="0.2">
      <c r="B23" s="11"/>
      <c r="C23" s="11"/>
      <c r="D23" s="11"/>
      <c r="E23" s="11"/>
      <c r="F23" s="11"/>
      <c r="G23" s="11"/>
      <c r="I23" s="12" t="s">
        <v>15</v>
      </c>
      <c r="J23" s="5"/>
      <c r="K23" s="11"/>
      <c r="L23" s="11"/>
      <c r="M23" s="11"/>
      <c r="N23" s="11"/>
      <c r="O23" s="11"/>
      <c r="P23" s="11"/>
      <c r="Q23" s="5"/>
      <c r="R23" s="5"/>
      <c r="S23" s="5"/>
      <c r="T23" s="11"/>
      <c r="U23" s="11"/>
      <c r="V23" s="11"/>
      <c r="W23" s="11"/>
      <c r="X23" s="11"/>
      <c r="Y23" s="11"/>
      <c r="Z23" s="11"/>
      <c r="AA23" s="22"/>
    </row>
    <row r="24" spans="1:27" ht="15.95" customHeight="1" x14ac:dyDescent="0.2">
      <c r="A24" s="1" t="s">
        <v>106</v>
      </c>
      <c r="B24" s="11" t="s">
        <v>6</v>
      </c>
      <c r="C24" s="11">
        <v>5264.61</v>
      </c>
      <c r="D24" s="11" t="s">
        <v>6</v>
      </c>
      <c r="E24" s="11">
        <v>6711.37</v>
      </c>
      <c r="F24" s="11" t="s">
        <v>6</v>
      </c>
      <c r="G24" s="11">
        <f>IF(C24-E24=0," ",C24-E24)</f>
        <v>-1446.7600000000002</v>
      </c>
      <c r="I24" s="13" t="s">
        <v>60</v>
      </c>
      <c r="J24" s="1" t="s">
        <v>37</v>
      </c>
      <c r="K24" s="11" t="s">
        <v>6</v>
      </c>
      <c r="L24" s="11">
        <v>59924.71</v>
      </c>
      <c r="M24" s="11" t="s">
        <v>6</v>
      </c>
      <c r="N24" s="11">
        <v>61408.47</v>
      </c>
      <c r="O24" s="11" t="s">
        <v>6</v>
      </c>
      <c r="P24" s="11">
        <f>IF(L24-N24=0," ",L24-N24)</f>
        <v>-1483.760000000002</v>
      </c>
      <c r="R24" s="17">
        <f>IF(P24=" ", "-  ", IF(P24=0, "-  ",  IF(N24=0, "-  ", IF((P24/ABS(N24))&gt;2, "&gt; 200 ",  IF(P24/ABS(N24)&lt;-2, "&lt; (200)", IF(AND(P24/ABS(N24)&gt;-0.005, P24/ABS(N24)&lt;0.005), "-  ", ((P24/ABS(N24))*100)))))))</f>
        <v>-2.4162139196759047</v>
      </c>
      <c r="T24" s="11" t="s">
        <v>6</v>
      </c>
      <c r="U24" s="11">
        <v>59924.71</v>
      </c>
      <c r="V24" s="11" t="s">
        <v>6</v>
      </c>
      <c r="W24" s="11">
        <v>61408.47</v>
      </c>
      <c r="X24" s="11" t="s">
        <v>6</v>
      </c>
      <c r="Y24" s="11">
        <f>IF(U24-W24=0," ",U24-W24)</f>
        <v>-1483.760000000002</v>
      </c>
      <c r="Z24" s="11"/>
      <c r="AA24" s="22"/>
    </row>
    <row r="25" spans="1:27" ht="15.95" customHeight="1" x14ac:dyDescent="0.2">
      <c r="A25" s="1" t="s">
        <v>137</v>
      </c>
      <c r="B25" s="11"/>
      <c r="C25" s="11">
        <v>192869.84</v>
      </c>
      <c r="D25" s="11"/>
      <c r="E25" s="11">
        <v>227532.96</v>
      </c>
      <c r="F25" s="11"/>
      <c r="G25" s="11">
        <f>IF(C25-E25=0," ",C25-E25)</f>
        <v>-34663.119999999995</v>
      </c>
      <c r="I25" s="13" t="s">
        <v>136</v>
      </c>
      <c r="J25" s="1" t="s">
        <v>46</v>
      </c>
      <c r="K25" s="11"/>
      <c r="L25" s="11">
        <v>1599080.28</v>
      </c>
      <c r="M25" s="11"/>
      <c r="N25" s="11">
        <v>1858442.02</v>
      </c>
      <c r="O25" s="11"/>
      <c r="P25" s="11">
        <f>IF(L25-N25=0," ",L25-N25)</f>
        <v>-259361.74</v>
      </c>
      <c r="R25" s="17">
        <f>IF(P25=" ", "-  ", IF(P25=0, "-  ",  IF(N25=0, "-  ", IF((P25/ABS(N25))&gt;2, "&gt; 200 ",  IF(P25/ABS(N25)&lt;-2, "&lt; (200)", IF(AND(P25/ABS(N25)&gt;-0.005, P25/ABS(N25)&lt;0.005), "-  ", ((P25/ABS(N25))*100)))))))</f>
        <v>-13.955869336187307</v>
      </c>
      <c r="T25" s="11"/>
      <c r="U25" s="11">
        <v>1599080.28</v>
      </c>
      <c r="V25" s="11"/>
      <c r="W25" s="11">
        <v>1858442.02</v>
      </c>
      <c r="X25" s="11"/>
      <c r="Y25" s="11">
        <f>IF(U25-W25=0," ",U25-W25)</f>
        <v>-259361.74</v>
      </c>
      <c r="Z25" s="11"/>
      <c r="AA25" s="22"/>
    </row>
    <row r="26" spans="1:27" ht="15.95" customHeight="1" x14ac:dyDescent="0.2">
      <c r="A26" s="1" t="s">
        <v>107</v>
      </c>
      <c r="B26" s="11"/>
      <c r="C26" s="11">
        <v>0</v>
      </c>
      <c r="D26" s="11"/>
      <c r="E26" s="11">
        <v>5161.04</v>
      </c>
      <c r="F26" s="11"/>
      <c r="G26" s="11">
        <f>IF(C26-E26=0," ",C26-E26)</f>
        <v>-5161.04</v>
      </c>
      <c r="I26" s="13" t="s">
        <v>61</v>
      </c>
      <c r="J26" s="1" t="s">
        <v>48</v>
      </c>
      <c r="K26" s="11"/>
      <c r="L26" s="11">
        <v>345.99</v>
      </c>
      <c r="M26" s="11"/>
      <c r="N26" s="11">
        <v>36240.980000000003</v>
      </c>
      <c r="O26" s="11"/>
      <c r="P26" s="11">
        <f>IF(L26-N26=0," ",L26-N26)</f>
        <v>-35894.990000000005</v>
      </c>
      <c r="R26" s="17">
        <f>IF(P26=" ", "-  ", IF(P26=0, "-  ",  IF(N26=0, "-  ", IF((P26/ABS(N26))&gt;2, "&gt; 200 ",  IF(P26/ABS(N26)&lt;-2, "&lt; (200)", IF(AND(P26/ABS(N26)&gt;-0.005, P26/ABS(N26)&lt;0.005), "-  ", ((P26/ABS(N26))*100)))))))</f>
        <v>-99.045307273699564</v>
      </c>
      <c r="T26" s="11"/>
      <c r="U26" s="11">
        <v>345.99</v>
      </c>
      <c r="V26" s="11"/>
      <c r="W26" s="11">
        <v>36240.980000000003</v>
      </c>
      <c r="X26" s="11"/>
      <c r="Y26" s="11">
        <f>IF(U26-W26=0," ",U26-W26)</f>
        <v>-35894.990000000005</v>
      </c>
      <c r="Z26" s="11"/>
      <c r="AA26" s="22"/>
    </row>
    <row r="27" spans="1:27" ht="15.95" customHeight="1" x14ac:dyDescent="0.2">
      <c r="A27" s="1" t="s">
        <v>108</v>
      </c>
      <c r="B27" s="11"/>
      <c r="C27" s="14">
        <v>12169.01</v>
      </c>
      <c r="D27" s="11"/>
      <c r="E27" s="14">
        <v>20232.61</v>
      </c>
      <c r="F27" s="11"/>
      <c r="G27" s="14">
        <f>IF(C27-E27=0," ",C27-E27)</f>
        <v>-8063.6</v>
      </c>
      <c r="I27" s="13" t="s">
        <v>62</v>
      </c>
      <c r="J27" s="1" t="s">
        <v>49</v>
      </c>
      <c r="K27" s="11"/>
      <c r="L27" s="14">
        <v>178425.42</v>
      </c>
      <c r="M27" s="11"/>
      <c r="N27" s="14">
        <v>214210.4</v>
      </c>
      <c r="O27" s="11"/>
      <c r="P27" s="14">
        <f>IF(L27-N27=0," ",L27-N27)</f>
        <v>-35784.979999999981</v>
      </c>
      <c r="R27" s="17">
        <f>IF(P27=" ", "-  ", IF(P27=0, "-  ",  IF(N27=0, "-  ", IF((P27/ABS(N27))&gt;2, "&gt; 200 ",  IF(P27/ABS(N27)&lt;-2, "&lt; (200)", IF(AND(P27/ABS(N27)&gt;-0.005, P27/ABS(N27)&lt;0.005), "-  ", ((P27/ABS(N27))*100)))))))</f>
        <v>-16.705528769844964</v>
      </c>
      <c r="T27" s="11"/>
      <c r="U27" s="14">
        <v>178425.42</v>
      </c>
      <c r="V27" s="11"/>
      <c r="W27" s="14">
        <v>214210.4</v>
      </c>
      <c r="X27" s="11"/>
      <c r="Y27" s="14">
        <f>IF(U27-W27=0," ",U27-W27)</f>
        <v>-35784.979999999981</v>
      </c>
      <c r="Z27" s="19"/>
      <c r="AA27" s="23"/>
    </row>
    <row r="28" spans="1:27" ht="32.1" customHeight="1" thickBot="1" x14ac:dyDescent="0.25">
      <c r="A28" s="16"/>
      <c r="B28" s="11" t="s">
        <v>6</v>
      </c>
      <c r="C28" s="15">
        <f>IF(SUM(C24:C27)=0," ",SUM(C24:C27))</f>
        <v>210303.46</v>
      </c>
      <c r="D28" s="11" t="s">
        <v>6</v>
      </c>
      <c r="E28" s="15">
        <f>IF(SUM(E24:E27)=0," ",SUM(E24:E27))</f>
        <v>259637.97999999998</v>
      </c>
      <c r="F28" s="11" t="s">
        <v>6</v>
      </c>
      <c r="G28" s="15">
        <f>IF(SUM(G24:G27)=0," ",SUM(G24:G27))</f>
        <v>-49334.52</v>
      </c>
      <c r="I28" s="13"/>
      <c r="J28" s="1" t="s">
        <v>21</v>
      </c>
      <c r="K28" s="11" t="s">
        <v>6</v>
      </c>
      <c r="L28" s="15">
        <f>IF(SUM(L24:L27)=0," ",SUM(L24:L27))</f>
        <v>1837776.4</v>
      </c>
      <c r="M28" s="11" t="s">
        <v>6</v>
      </c>
      <c r="N28" s="15">
        <f>IF(SUM(N24:N27)=0," ",SUM(N24:N27))</f>
        <v>2170301.87</v>
      </c>
      <c r="O28" s="11" t="s">
        <v>6</v>
      </c>
      <c r="P28" s="15">
        <f>IF(SUM(P24:P27)=0," ",SUM(P24:P27))</f>
        <v>-332525.46999999997</v>
      </c>
      <c r="R28" s="17">
        <f>IF(P28=" ", "-  ", IF(P28=0, "-  ",  IF(N28=" ", "-  ", IF((P28/ABS(N28))&gt;2, "&gt; 200 ",  IF(P28/ABS(N28)&lt;-2, "&lt; (200)", IF(AND(P28/ABS(N28)&gt;-0.005, P28/ABS(N28)&lt;0.005), "-  ", ((P28/ABS(N28))*100)))))))</f>
        <v>-15.3216229777289</v>
      </c>
      <c r="T28" s="11" t="s">
        <v>6</v>
      </c>
      <c r="U28" s="15">
        <f>IF(SUM(U24:U27)=0," ",SUM(U24:U27))</f>
        <v>1837776.4</v>
      </c>
      <c r="V28" s="11" t="s">
        <v>6</v>
      </c>
      <c r="W28" s="15">
        <f>IF(SUM(W24:W27)=0," ",SUM(W24:W27))</f>
        <v>2170301.87</v>
      </c>
      <c r="X28" s="11" t="s">
        <v>6</v>
      </c>
      <c r="Y28" s="15">
        <f>IF(SUM(Y24:Y27)=0," ",SUM(Y24:Y27))</f>
        <v>-332525.46999999997</v>
      </c>
      <c r="Z28" s="19"/>
      <c r="AA28" s="23"/>
    </row>
    <row r="29" spans="1:27" ht="15.95" customHeight="1" thickTop="1" x14ac:dyDescent="0.2">
      <c r="B29" s="11"/>
      <c r="C29" s="11"/>
      <c r="D29" s="11"/>
      <c r="E29" s="11"/>
      <c r="F29" s="11"/>
      <c r="G29" s="11"/>
      <c r="I29" s="13"/>
      <c r="K29" s="11"/>
      <c r="L29" s="11"/>
      <c r="M29" s="11"/>
      <c r="N29" s="11"/>
      <c r="O29" s="11"/>
      <c r="P29" s="11"/>
      <c r="T29" s="11"/>
      <c r="U29" s="11"/>
      <c r="V29" s="11"/>
      <c r="W29" s="11"/>
      <c r="X29" s="11"/>
      <c r="Y29" s="11"/>
      <c r="Z29" s="11"/>
      <c r="AA29" s="22"/>
    </row>
    <row r="30" spans="1:27" ht="15.95" customHeight="1" x14ac:dyDescent="0.2">
      <c r="B30" s="11"/>
      <c r="C30" s="11"/>
      <c r="D30" s="11"/>
      <c r="E30" s="11"/>
      <c r="F30" s="11"/>
      <c r="G30" s="11"/>
      <c r="I30" s="13"/>
      <c r="K30" s="11"/>
      <c r="L30" s="11"/>
      <c r="M30" s="11"/>
      <c r="N30" s="11"/>
      <c r="O30" s="11"/>
      <c r="P30" s="11"/>
      <c r="T30" s="11"/>
      <c r="U30" s="11"/>
      <c r="V30" s="11"/>
      <c r="W30" s="11"/>
      <c r="X30" s="11"/>
      <c r="Y30" s="11"/>
      <c r="Z30" s="11"/>
      <c r="AA30" s="22"/>
    </row>
    <row r="31" spans="1:27" ht="32.1" customHeight="1" x14ac:dyDescent="0.2">
      <c r="B31" s="11"/>
      <c r="C31" s="11"/>
      <c r="D31" s="11"/>
      <c r="E31" s="11"/>
      <c r="F31" s="11"/>
      <c r="G31" s="11"/>
      <c r="I31" s="12" t="s">
        <v>59</v>
      </c>
      <c r="J31" s="5"/>
      <c r="K31" s="11"/>
      <c r="L31" s="11"/>
      <c r="M31" s="11"/>
      <c r="N31" s="11"/>
      <c r="O31" s="11"/>
      <c r="P31" s="11"/>
      <c r="Q31" s="5"/>
      <c r="R31" s="5"/>
      <c r="S31" s="5"/>
      <c r="T31" s="11"/>
      <c r="U31" s="11"/>
      <c r="V31" s="11"/>
      <c r="W31" s="11"/>
      <c r="X31" s="11"/>
      <c r="Y31" s="11"/>
      <c r="Z31" s="11"/>
      <c r="AA31" s="22"/>
    </row>
    <row r="32" spans="1:27" ht="15.95" customHeight="1" x14ac:dyDescent="0.2">
      <c r="A32" s="1" t="s">
        <v>109</v>
      </c>
      <c r="B32" s="11" t="s">
        <v>6</v>
      </c>
      <c r="C32" s="11">
        <v>0</v>
      </c>
      <c r="D32" s="11" t="s">
        <v>6</v>
      </c>
      <c r="E32" s="11">
        <v>0</v>
      </c>
      <c r="F32" s="11" t="s">
        <v>6</v>
      </c>
      <c r="G32" s="11" t="str">
        <f>IF(C32-E32=0," ",C32-E32)</f>
        <v xml:space="preserve"> </v>
      </c>
      <c r="I32" s="13" t="s">
        <v>16</v>
      </c>
      <c r="J32" s="1" t="s">
        <v>37</v>
      </c>
      <c r="K32" s="11" t="s">
        <v>6</v>
      </c>
      <c r="L32" s="11">
        <v>0</v>
      </c>
      <c r="M32" s="11" t="s">
        <v>6</v>
      </c>
      <c r="N32" s="11">
        <v>0</v>
      </c>
      <c r="O32" s="11" t="s">
        <v>6</v>
      </c>
      <c r="P32" s="11" t="str">
        <f>IF(L32-N32=0," ",L32-N32)</f>
        <v xml:space="preserve"> </v>
      </c>
      <c r="R32" s="17" t="str">
        <f t="shared" ref="R32:R37" si="4">IF(P32=" ", "-  ", IF(P32=0, "-  ",  IF(N32=0, "-  ", IF((P32/ABS(N32))&gt;2, "&gt; 200 ",  IF(P32/ABS(N32)&lt;-2, "&lt; (200)", IF(AND(P32/ABS(N32)&gt;-0.005, P32/ABS(N32)&lt;0.005), "-  ", ((P32/ABS(N32))*100)))))))</f>
        <v xml:space="preserve">-  </v>
      </c>
      <c r="T32" s="11" t="s">
        <v>6</v>
      </c>
      <c r="U32" s="11">
        <v>0</v>
      </c>
      <c r="V32" s="11" t="s">
        <v>6</v>
      </c>
      <c r="W32" s="11">
        <v>0</v>
      </c>
      <c r="X32" s="11" t="s">
        <v>6</v>
      </c>
      <c r="Y32" s="11" t="str">
        <f>IF(U32-W32=0," ",U32-W32)</f>
        <v xml:space="preserve"> </v>
      </c>
      <c r="Z32" s="11"/>
      <c r="AA32" s="22"/>
    </row>
    <row r="33" spans="1:27" ht="15.95" customHeight="1" x14ac:dyDescent="0.2">
      <c r="A33" s="1" t="s">
        <v>110</v>
      </c>
      <c r="B33" s="11"/>
      <c r="C33" s="11">
        <v>59335.29</v>
      </c>
      <c r="D33" s="11"/>
      <c r="E33" s="11">
        <v>60720.89</v>
      </c>
      <c r="F33" s="11"/>
      <c r="G33" s="11">
        <f>IF(C33-E33=0," ",C33-E33)</f>
        <v>-1385.5999999999985</v>
      </c>
      <c r="I33" s="13" t="s">
        <v>17</v>
      </c>
      <c r="J33" s="1" t="s">
        <v>64</v>
      </c>
      <c r="K33" s="11"/>
      <c r="L33" s="11">
        <v>679389.27</v>
      </c>
      <c r="M33" s="11"/>
      <c r="N33" s="11">
        <v>577201.21</v>
      </c>
      <c r="O33" s="11"/>
      <c r="P33" s="11">
        <f>IF(L33-N33=0," ",L33-N33)</f>
        <v>102188.06000000006</v>
      </c>
      <c r="R33" s="17">
        <f t="shared" si="4"/>
        <v>17.704061985594254</v>
      </c>
      <c r="T33" s="11"/>
      <c r="U33" s="11">
        <v>679389.27</v>
      </c>
      <c r="V33" s="11"/>
      <c r="W33" s="11">
        <v>577201.21</v>
      </c>
      <c r="X33" s="11"/>
      <c r="Y33" s="11">
        <f>IF(U33-W33=0," ",U33-W33)</f>
        <v>102188.06000000006</v>
      </c>
      <c r="Z33" s="11"/>
      <c r="AA33" s="22"/>
    </row>
    <row r="34" spans="1:27" ht="15.95" customHeight="1" x14ac:dyDescent="0.2">
      <c r="A34" s="1" t="s">
        <v>111</v>
      </c>
      <c r="B34" s="11"/>
      <c r="C34" s="11">
        <v>0</v>
      </c>
      <c r="D34" s="11"/>
      <c r="E34" s="11">
        <v>0</v>
      </c>
      <c r="F34" s="11"/>
      <c r="G34" s="11" t="str">
        <f>IF(C34-E34=0," ",C34-E34)</f>
        <v xml:space="preserve"> </v>
      </c>
      <c r="I34" s="13" t="s">
        <v>18</v>
      </c>
      <c r="J34" s="1" t="s">
        <v>47</v>
      </c>
      <c r="K34" s="11"/>
      <c r="L34" s="11">
        <v>0</v>
      </c>
      <c r="M34" s="11"/>
      <c r="N34" s="11">
        <v>0</v>
      </c>
      <c r="O34" s="11"/>
      <c r="P34" s="11" t="str">
        <f>IF(L34-N34=0," ",L34-N34)</f>
        <v xml:space="preserve"> </v>
      </c>
      <c r="R34" s="17" t="str">
        <f t="shared" si="4"/>
        <v xml:space="preserve">-  </v>
      </c>
      <c r="T34" s="11"/>
      <c r="U34" s="11">
        <v>0</v>
      </c>
      <c r="V34" s="11"/>
      <c r="W34" s="11">
        <v>0</v>
      </c>
      <c r="X34" s="11"/>
      <c r="Y34" s="11" t="str">
        <f>IF(U34-W34=0," ",U34-W34)</f>
        <v xml:space="preserve"> </v>
      </c>
      <c r="Z34" s="11"/>
      <c r="AA34" s="22"/>
    </row>
    <row r="35" spans="1:27" ht="15.95" customHeight="1" x14ac:dyDescent="0.2">
      <c r="A35" s="1" t="s">
        <v>112</v>
      </c>
      <c r="B35" s="11"/>
      <c r="C35" s="11">
        <v>52714.79</v>
      </c>
      <c r="D35" s="11"/>
      <c r="E35" s="11">
        <v>57648.17</v>
      </c>
      <c r="F35" s="11"/>
      <c r="G35" s="11">
        <f>IF(C35-E35=0," ",C35-E35)</f>
        <v>-4933.3799999999974</v>
      </c>
      <c r="I35" s="13" t="s">
        <v>19</v>
      </c>
      <c r="J35" s="1" t="s">
        <v>65</v>
      </c>
      <c r="K35" s="11"/>
      <c r="L35" s="11">
        <v>710568.4</v>
      </c>
      <c r="M35" s="11"/>
      <c r="N35" s="11">
        <v>604039.79</v>
      </c>
      <c r="O35" s="11"/>
      <c r="P35" s="11">
        <f>IF(L35-N35=0," ",L35-N35)</f>
        <v>106528.60999999999</v>
      </c>
      <c r="R35" s="17">
        <f t="shared" si="4"/>
        <v>17.63602526913003</v>
      </c>
      <c r="T35" s="11"/>
      <c r="U35" s="11">
        <v>710568.4</v>
      </c>
      <c r="V35" s="11"/>
      <c r="W35" s="11">
        <v>604039.79</v>
      </c>
      <c r="X35" s="11"/>
      <c r="Y35" s="11">
        <f>IF(U35-W35=0," ",U35-W35)</f>
        <v>106528.60999999999</v>
      </c>
      <c r="Z35" s="11"/>
      <c r="AA35" s="22"/>
    </row>
    <row r="36" spans="1:27" ht="15.95" customHeight="1" x14ac:dyDescent="0.2">
      <c r="A36" s="1" t="s">
        <v>113</v>
      </c>
      <c r="B36" s="11"/>
      <c r="C36" s="14">
        <v>924.19</v>
      </c>
      <c r="D36" s="11"/>
      <c r="E36" s="14">
        <v>717.64</v>
      </c>
      <c r="F36" s="11"/>
      <c r="G36" s="14">
        <f>IF(C36-E36=0," ",C36-E36)</f>
        <v>206.55000000000007</v>
      </c>
      <c r="I36" s="13" t="s">
        <v>20</v>
      </c>
      <c r="J36" s="1" t="s">
        <v>66</v>
      </c>
      <c r="K36" s="11"/>
      <c r="L36" s="14">
        <v>8328.66</v>
      </c>
      <c r="M36" s="11"/>
      <c r="N36" s="14">
        <v>9023.41</v>
      </c>
      <c r="O36" s="11"/>
      <c r="P36" s="14">
        <f>IF(L36-N36=0," ",L36-N36)</f>
        <v>-694.75</v>
      </c>
      <c r="R36" s="17">
        <f t="shared" si="4"/>
        <v>-7.699417404285076</v>
      </c>
      <c r="T36" s="11"/>
      <c r="U36" s="14">
        <v>8328.66</v>
      </c>
      <c r="V36" s="11"/>
      <c r="W36" s="14">
        <v>9023.41</v>
      </c>
      <c r="X36" s="11"/>
      <c r="Y36" s="14">
        <f>IF(U36-W36=0," ",U36-W36)</f>
        <v>-694.75</v>
      </c>
      <c r="Z36" s="19"/>
      <c r="AA36" s="23"/>
    </row>
    <row r="37" spans="1:27" ht="32.1" customHeight="1" thickBot="1" x14ac:dyDescent="0.25">
      <c r="A37" s="16"/>
      <c r="B37" s="11" t="s">
        <v>6</v>
      </c>
      <c r="C37" s="15">
        <f>IF(SUM(C32:C36)=0," ",SUM(C32:C36))</f>
        <v>112974.27</v>
      </c>
      <c r="D37" s="11" t="s">
        <v>6</v>
      </c>
      <c r="E37" s="15">
        <f>IF(SUM(E32:E36)=0," ",SUM(E32:E36))</f>
        <v>119086.7</v>
      </c>
      <c r="F37" s="11" t="s">
        <v>6</v>
      </c>
      <c r="G37" s="15">
        <f>IF(SUM(G32:G36)=0," ",SUM(G32:G36))</f>
        <v>-6112.4299999999957</v>
      </c>
      <c r="I37" s="13"/>
      <c r="J37" s="1" t="s">
        <v>63</v>
      </c>
      <c r="K37" s="11" t="s">
        <v>6</v>
      </c>
      <c r="L37" s="15">
        <f>IF(SUM(L32:L36)=0," ",SUM(L32:L36))</f>
        <v>1398286.3299999998</v>
      </c>
      <c r="M37" s="11" t="s">
        <v>6</v>
      </c>
      <c r="N37" s="15">
        <f>IF(SUM(N32:N36)=0," ",SUM(N32:N36))</f>
        <v>1190264.4099999999</v>
      </c>
      <c r="O37" s="11" t="s">
        <v>6</v>
      </c>
      <c r="P37" s="15">
        <f>IF(SUM(P32:P36)=0," ",SUM(P32:P36))</f>
        <v>208021.92000000004</v>
      </c>
      <c r="R37" s="17">
        <f t="shared" si="4"/>
        <v>17.476950352569144</v>
      </c>
      <c r="T37" s="11" t="s">
        <v>6</v>
      </c>
      <c r="U37" s="15">
        <f>IF(SUM(U32:U36)=0," ",SUM(U32:U36))</f>
        <v>1398286.3299999998</v>
      </c>
      <c r="V37" s="11" t="s">
        <v>6</v>
      </c>
      <c r="W37" s="15">
        <f>IF(SUM(W32:W36)=0," ",SUM(W32:W36))</f>
        <v>1190264.4099999999</v>
      </c>
      <c r="X37" s="11" t="s">
        <v>6</v>
      </c>
      <c r="Y37" s="15">
        <f>IF(SUM(Y32:Y36)=0," ",SUM(Y32:Y36))</f>
        <v>208021.92000000004</v>
      </c>
      <c r="Z37" s="19"/>
      <c r="AA37" s="23"/>
    </row>
    <row r="38" spans="1:27" ht="15.95" customHeight="1" thickTop="1" x14ac:dyDescent="0.2">
      <c r="B38" s="11"/>
      <c r="C38" s="11"/>
      <c r="D38" s="11"/>
      <c r="E38" s="11"/>
      <c r="F38" s="11"/>
      <c r="G38" s="11"/>
      <c r="I38" s="13"/>
      <c r="K38" s="11"/>
      <c r="L38" s="11"/>
      <c r="M38" s="11"/>
      <c r="N38" s="11"/>
      <c r="O38" s="11"/>
      <c r="P38" s="11"/>
      <c r="T38" s="11"/>
      <c r="U38" s="11"/>
      <c r="V38" s="11"/>
      <c r="W38" s="11"/>
      <c r="X38" s="11"/>
      <c r="Y38" s="11"/>
      <c r="Z38" s="11"/>
      <c r="AA38" s="11"/>
    </row>
    <row r="39" spans="1:27" s="2" customFormat="1" ht="15.95" customHeight="1" x14ac:dyDescent="0.2">
      <c r="B39" s="3"/>
      <c r="C39" s="4" t="s">
        <v>82</v>
      </c>
      <c r="D39" s="3"/>
      <c r="E39" s="5"/>
      <c r="F39" s="6"/>
      <c r="H39" s="8"/>
      <c r="I39" s="8"/>
      <c r="J39" s="8"/>
      <c r="L39" s="8" t="s">
        <v>0</v>
      </c>
      <c r="M39" s="8"/>
      <c r="N39" s="8"/>
      <c r="O39" s="8"/>
      <c r="P39" s="8"/>
      <c r="Q39" s="8"/>
      <c r="R39" s="8"/>
      <c r="S39" s="8"/>
      <c r="T39" s="8"/>
      <c r="U39" s="8"/>
      <c r="V39" s="6"/>
      <c r="W39" s="6"/>
      <c r="X39" s="6"/>
      <c r="Z39" s="3"/>
      <c r="AA39" s="3" t="str">
        <f>AA2</f>
        <v>September, 2020</v>
      </c>
    </row>
    <row r="40" spans="1:27" s="2" customFormat="1" ht="15.95" customHeight="1" x14ac:dyDescent="0.2">
      <c r="B40" s="3"/>
      <c r="C40" s="3"/>
      <c r="D40" s="3"/>
      <c r="E40" s="5"/>
      <c r="F40" s="6"/>
      <c r="H40" s="8"/>
      <c r="I40" s="8"/>
      <c r="J40" s="8"/>
      <c r="L40" s="8" t="s">
        <v>1</v>
      </c>
      <c r="M40" s="8"/>
      <c r="N40" s="8"/>
      <c r="O40" s="8"/>
      <c r="P40" s="8"/>
      <c r="Q40" s="8"/>
      <c r="R40" s="8"/>
      <c r="S40" s="8"/>
      <c r="T40" s="8"/>
      <c r="U40" s="8"/>
      <c r="V40" s="6"/>
      <c r="W40" s="6"/>
      <c r="X40" s="6"/>
      <c r="Y40" s="6"/>
      <c r="Z40" s="6"/>
      <c r="AA40" s="6"/>
    </row>
    <row r="41" spans="1:27" s="2" customFormat="1" ht="15.95" customHeight="1" x14ac:dyDescent="0.2">
      <c r="B41" s="3"/>
      <c r="C41" s="3"/>
      <c r="D41" s="3"/>
      <c r="E41" s="5"/>
      <c r="F41" s="6"/>
      <c r="H41" s="8"/>
      <c r="I41" s="8"/>
      <c r="J41" s="8"/>
      <c r="L41" s="8" t="s">
        <v>81</v>
      </c>
      <c r="M41" s="8"/>
      <c r="N41" s="8"/>
      <c r="O41" s="8"/>
      <c r="P41" s="8"/>
      <c r="Q41" s="8"/>
      <c r="R41" s="8"/>
      <c r="S41" s="8"/>
      <c r="T41" s="8"/>
      <c r="U41" s="8"/>
      <c r="V41" s="6"/>
      <c r="W41" s="6"/>
      <c r="X41" s="6"/>
      <c r="Y41" s="6"/>
      <c r="Z41" s="6"/>
      <c r="AA41" s="6"/>
    </row>
    <row r="42" spans="1:27" s="2" customFormat="1" ht="15.95" customHeight="1" x14ac:dyDescent="0.2">
      <c r="B42" s="3"/>
      <c r="C42" s="3"/>
      <c r="D42" s="3"/>
      <c r="E42" s="3"/>
      <c r="F42" s="3"/>
      <c r="G42" s="3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</row>
    <row r="43" spans="1:27" s="2" customFormat="1" ht="15.95" customHeight="1" x14ac:dyDescent="0.2">
      <c r="B43" s="3"/>
      <c r="C43" s="3"/>
      <c r="D43" s="3"/>
      <c r="E43" s="3"/>
      <c r="F43" s="3"/>
      <c r="G43" s="3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</row>
    <row r="44" spans="1:27" s="2" customFormat="1" ht="15.95" customHeight="1" x14ac:dyDescent="0.2">
      <c r="A44" s="8"/>
      <c r="B44" s="3"/>
      <c r="C44" s="25" t="str">
        <f>"Month of "&amp;TEXT(ASD,"MMMM")</f>
        <v>Month of September</v>
      </c>
      <c r="D44" s="25"/>
      <c r="E44" s="25"/>
      <c r="F44" s="25"/>
      <c r="G44" s="25"/>
      <c r="L44" s="25" t="str">
        <f>"Fiscal Year to Date Through "&amp;TEXT(ASD,"MMMM DD")</f>
        <v>Fiscal Year to Date Through September 30</v>
      </c>
      <c r="M44" s="25"/>
      <c r="N44" s="25"/>
      <c r="O44" s="25"/>
      <c r="P44" s="25"/>
      <c r="Q44" s="25"/>
      <c r="R44" s="25"/>
      <c r="U44" s="25" t="str">
        <f>"Twelve Months Ended "&amp;TEXT(ASD,"MMMM DD")</f>
        <v>Twelve Months Ended September 30</v>
      </c>
      <c r="V44" s="25"/>
      <c r="W44" s="25"/>
      <c r="X44" s="25"/>
      <c r="Y44" s="25"/>
      <c r="Z44" s="9"/>
    </row>
    <row r="45" spans="1:27" s="2" customFormat="1" ht="15.95" customHeight="1" x14ac:dyDescent="0.2">
      <c r="A45" s="8"/>
      <c r="B45" s="3"/>
      <c r="C45" s="7"/>
      <c r="D45" s="7"/>
      <c r="E45" s="7"/>
      <c r="F45" s="7"/>
      <c r="G45" s="8" t="s">
        <v>35</v>
      </c>
      <c r="L45" s="7"/>
      <c r="M45" s="7"/>
      <c r="N45" s="7"/>
      <c r="O45" s="7"/>
      <c r="P45" s="8" t="s">
        <v>35</v>
      </c>
      <c r="R45" s="8" t="s">
        <v>36</v>
      </c>
      <c r="U45" s="7"/>
      <c r="V45" s="7"/>
      <c r="W45" s="7"/>
      <c r="X45" s="7"/>
      <c r="Y45" s="8" t="s">
        <v>35</v>
      </c>
      <c r="Z45" s="8"/>
      <c r="AA45" s="21"/>
    </row>
    <row r="46" spans="1:27" s="9" customFormat="1" ht="15.95" customHeight="1" x14ac:dyDescent="0.2">
      <c r="C46" s="10" t="s">
        <v>2</v>
      </c>
      <c r="D46" s="10"/>
      <c r="E46" s="10" t="s">
        <v>3</v>
      </c>
      <c r="F46" s="10"/>
      <c r="G46" s="10" t="s">
        <v>3</v>
      </c>
      <c r="L46" s="10" t="s">
        <v>2</v>
      </c>
      <c r="M46" s="10"/>
      <c r="N46" s="10" t="s">
        <v>3</v>
      </c>
      <c r="O46" s="10"/>
      <c r="P46" s="10" t="s">
        <v>3</v>
      </c>
      <c r="Q46" s="10"/>
      <c r="R46" s="10" t="s">
        <v>4</v>
      </c>
      <c r="U46" s="10" t="s">
        <v>2</v>
      </c>
      <c r="V46" s="10"/>
      <c r="W46" s="10" t="s">
        <v>3</v>
      </c>
      <c r="X46" s="10"/>
      <c r="Y46" s="10" t="s">
        <v>3</v>
      </c>
      <c r="AA46" s="20" t="s">
        <v>89</v>
      </c>
    </row>
    <row r="47" spans="1:27" ht="15.95" customHeight="1" x14ac:dyDescent="0.2">
      <c r="B47" s="11"/>
      <c r="C47" s="11"/>
      <c r="D47" s="11"/>
      <c r="E47" s="11"/>
      <c r="F47" s="11"/>
      <c r="G47" s="11"/>
      <c r="I47" s="13"/>
      <c r="K47" s="11"/>
      <c r="L47" s="11"/>
      <c r="M47" s="11"/>
      <c r="N47" s="11"/>
      <c r="O47" s="11"/>
      <c r="P47" s="11"/>
      <c r="T47" s="11"/>
      <c r="U47" s="11"/>
      <c r="V47" s="11"/>
      <c r="W47" s="11"/>
      <c r="X47" s="11"/>
      <c r="Y47" s="11"/>
      <c r="Z47" s="11"/>
      <c r="AA47" s="22"/>
    </row>
    <row r="48" spans="1:27" ht="32.1" customHeight="1" x14ac:dyDescent="0.2">
      <c r="B48" s="11"/>
      <c r="C48" s="11"/>
      <c r="D48" s="11"/>
      <c r="E48" s="11"/>
      <c r="F48" s="11"/>
      <c r="G48" s="11"/>
      <c r="I48" s="12" t="s">
        <v>87</v>
      </c>
      <c r="J48" s="5"/>
      <c r="K48" s="11"/>
      <c r="L48" s="11"/>
      <c r="M48" s="11"/>
      <c r="N48" s="11"/>
      <c r="O48" s="11"/>
      <c r="P48" s="11"/>
      <c r="Q48" s="5"/>
      <c r="R48" s="5"/>
      <c r="S48" s="5"/>
      <c r="T48" s="11"/>
      <c r="U48" s="11"/>
      <c r="V48" s="11"/>
      <c r="W48" s="11"/>
      <c r="X48" s="11"/>
      <c r="Y48" s="11"/>
      <c r="Z48" s="11"/>
      <c r="AA48" s="22"/>
    </row>
    <row r="49" spans="1:27" ht="15.95" customHeight="1" x14ac:dyDescent="0.2">
      <c r="A49" s="1" t="s">
        <v>114</v>
      </c>
      <c r="B49" s="11" t="s">
        <v>6</v>
      </c>
      <c r="C49" s="11">
        <v>2074487.25</v>
      </c>
      <c r="D49" s="11" t="s">
        <v>6</v>
      </c>
      <c r="E49" s="11">
        <v>2016139.43</v>
      </c>
      <c r="F49" s="11" t="s">
        <v>6</v>
      </c>
      <c r="G49" s="11">
        <f>IF(C49-E49=0," ",C49-E49)</f>
        <v>58347.820000000065</v>
      </c>
      <c r="I49" s="13" t="s">
        <v>69</v>
      </c>
      <c r="J49" s="1" t="s">
        <v>50</v>
      </c>
      <c r="K49" s="11" t="s">
        <v>6</v>
      </c>
      <c r="L49" s="11">
        <v>25410887.48</v>
      </c>
      <c r="M49" s="11" t="s">
        <v>6</v>
      </c>
      <c r="N49" s="11">
        <v>24197857.199999999</v>
      </c>
      <c r="O49" s="11" t="s">
        <v>6</v>
      </c>
      <c r="P49" s="11">
        <f>IF(L49-N49=0," ",L49-N49)</f>
        <v>1213030.2800000012</v>
      </c>
      <c r="R49" s="17">
        <f t="shared" ref="R49:R60" si="5">IF(P49=" ", "-  ", IF(P49=0, "-  ",  IF(N49=0, "-  ", IF((P49/ABS(N49))&gt;2, "&gt; 200 ",  IF(P49/ABS(N49)&lt;-2, "&lt; (200)", IF(AND(P49/ABS(N49)&gt;-0.005, P49/ABS(N49)&lt;0.005), "-  ", ((P49/ABS(N49))*100)))))))</f>
        <v>5.012965693507776</v>
      </c>
      <c r="T49" s="11" t="s">
        <v>6</v>
      </c>
      <c r="U49" s="11">
        <v>25410887.48</v>
      </c>
      <c r="V49" s="11" t="s">
        <v>6</v>
      </c>
      <c r="W49" s="11">
        <v>24197857.199999999</v>
      </c>
      <c r="X49" s="11" t="s">
        <v>6</v>
      </c>
      <c r="Y49" s="11">
        <f>IF(U49-W49=0," ",U49-W49)</f>
        <v>1213030.2800000012</v>
      </c>
      <c r="Z49" s="11"/>
      <c r="AA49" s="22" t="s">
        <v>91</v>
      </c>
    </row>
    <row r="50" spans="1:27" ht="15.95" customHeight="1" x14ac:dyDescent="0.2">
      <c r="A50" s="1" t="s">
        <v>115</v>
      </c>
      <c r="B50" s="11"/>
      <c r="C50" s="11">
        <v>493438.26</v>
      </c>
      <c r="D50" s="11"/>
      <c r="E50" s="11">
        <v>924259.28</v>
      </c>
      <c r="F50" s="11"/>
      <c r="G50" s="11">
        <f t="shared" ref="G50:G58" si="6">IF(C50-E50=0," ",C50-E50)</f>
        <v>-430821.02</v>
      </c>
      <c r="I50" s="13" t="s">
        <v>70</v>
      </c>
      <c r="J50" s="1" t="s">
        <v>51</v>
      </c>
      <c r="K50" s="11"/>
      <c r="L50" s="11">
        <v>5434408.3200000003</v>
      </c>
      <c r="M50" s="11"/>
      <c r="N50" s="11">
        <v>4992957.54</v>
      </c>
      <c r="O50" s="11"/>
      <c r="P50" s="11">
        <f t="shared" ref="P50:P58" si="7">IF(L50-N50=0," ",L50-N50)</f>
        <v>441450.78000000026</v>
      </c>
      <c r="R50" s="17">
        <f t="shared" si="5"/>
        <v>8.8414687379857089</v>
      </c>
      <c r="T50" s="11"/>
      <c r="U50" s="11">
        <v>5434408.3200000003</v>
      </c>
      <c r="V50" s="11"/>
      <c r="W50" s="11">
        <v>4992957.54</v>
      </c>
      <c r="X50" s="11"/>
      <c r="Y50" s="11">
        <f t="shared" ref="Y50:Y58" si="8">IF(U50-W50=0," ",U50-W50)</f>
        <v>441450.78000000026</v>
      </c>
      <c r="Z50" s="11"/>
      <c r="AA50" s="22"/>
    </row>
    <row r="51" spans="1:27" ht="15.95" customHeight="1" x14ac:dyDescent="0.2">
      <c r="A51" s="1" t="s">
        <v>116</v>
      </c>
      <c r="B51" s="11"/>
      <c r="C51" s="11">
        <v>161999.67000000001</v>
      </c>
      <c r="D51" s="11"/>
      <c r="E51" s="11">
        <v>263141.63</v>
      </c>
      <c r="F51" s="11"/>
      <c r="G51" s="11">
        <f t="shared" si="6"/>
        <v>-101141.95999999999</v>
      </c>
      <c r="I51" s="13" t="s">
        <v>71</v>
      </c>
      <c r="J51" s="1" t="s">
        <v>52</v>
      </c>
      <c r="K51" s="11"/>
      <c r="L51" s="11">
        <v>1193030.3700000001</v>
      </c>
      <c r="M51" s="11"/>
      <c r="N51" s="11">
        <v>1703448.53</v>
      </c>
      <c r="O51" s="11"/>
      <c r="P51" s="11">
        <f t="shared" si="7"/>
        <v>-510418.15999999992</v>
      </c>
      <c r="R51" s="17">
        <f t="shared" si="5"/>
        <v>-29.96381463900174</v>
      </c>
      <c r="T51" s="11"/>
      <c r="U51" s="11">
        <v>1193030.3700000001</v>
      </c>
      <c r="V51" s="11"/>
      <c r="W51" s="11">
        <v>1703448.53</v>
      </c>
      <c r="X51" s="11"/>
      <c r="Y51" s="11">
        <f t="shared" si="8"/>
        <v>-510418.15999999992</v>
      </c>
      <c r="Z51" s="11"/>
      <c r="AA51" s="22"/>
    </row>
    <row r="52" spans="1:27" ht="15.95" customHeight="1" x14ac:dyDescent="0.2">
      <c r="A52" s="1" t="s">
        <v>117</v>
      </c>
      <c r="B52" s="11"/>
      <c r="C52" s="11">
        <v>48154.720000000001</v>
      </c>
      <c r="D52" s="11"/>
      <c r="E52" s="11">
        <v>92543.47</v>
      </c>
      <c r="F52" s="11"/>
      <c r="G52" s="11">
        <f>IF(C52-E52=0," ",C52-E52)</f>
        <v>-44388.75</v>
      </c>
      <c r="I52" s="13" t="s">
        <v>72</v>
      </c>
      <c r="J52" s="1" t="s">
        <v>85</v>
      </c>
      <c r="K52" s="11"/>
      <c r="L52" s="11">
        <v>659412.55000000005</v>
      </c>
      <c r="M52" s="11"/>
      <c r="N52" s="11">
        <v>673749.3</v>
      </c>
      <c r="O52" s="11"/>
      <c r="P52" s="11">
        <f>IF(L52-N52=0," ",L52-N52)</f>
        <v>-14336.75</v>
      </c>
      <c r="R52" s="17">
        <f>IF(P52=" ", "-  ", IF(P52=0, "-  ",  IF(N52=0, "-  ", IF((P52/ABS(N52))&gt;2, "&gt; 200 ",  IF(P52/ABS(N52)&lt;-2, "&lt; (200)", IF(AND(P52/ABS(N52)&gt;-0.005, P52/ABS(N52)&lt;0.005), "-  ", ((P52/ABS(N52))*100)))))))</f>
        <v>-2.127905735857536</v>
      </c>
      <c r="T52" s="11"/>
      <c r="U52" s="11">
        <v>659412.55000000005</v>
      </c>
      <c r="V52" s="11"/>
      <c r="W52" s="11">
        <v>673749.3</v>
      </c>
      <c r="X52" s="11"/>
      <c r="Y52" s="11">
        <f>IF(U52-W52=0," ",U52-W52)</f>
        <v>-14336.75</v>
      </c>
      <c r="Z52" s="11"/>
      <c r="AA52" s="22"/>
    </row>
    <row r="53" spans="1:27" ht="15.95" customHeight="1" x14ac:dyDescent="0.2">
      <c r="A53" s="1" t="s">
        <v>118</v>
      </c>
      <c r="B53" s="11"/>
      <c r="C53" s="11">
        <v>92469.650000000009</v>
      </c>
      <c r="D53" s="11"/>
      <c r="E53" s="11">
        <v>71866.09</v>
      </c>
      <c r="F53" s="11"/>
      <c r="G53" s="11">
        <f t="shared" si="6"/>
        <v>20603.560000000012</v>
      </c>
      <c r="I53" s="13" t="s">
        <v>84</v>
      </c>
      <c r="J53" s="1" t="s">
        <v>53</v>
      </c>
      <c r="K53" s="11"/>
      <c r="L53" s="11">
        <v>964312.78</v>
      </c>
      <c r="M53" s="11"/>
      <c r="N53" s="11">
        <v>778743.43</v>
      </c>
      <c r="O53" s="11"/>
      <c r="P53" s="11">
        <f t="shared" si="7"/>
        <v>185569.34999999998</v>
      </c>
      <c r="R53" s="17">
        <f t="shared" si="5"/>
        <v>23.829331054516885</v>
      </c>
      <c r="T53" s="11"/>
      <c r="U53" s="11">
        <v>964312.78</v>
      </c>
      <c r="V53" s="11"/>
      <c r="W53" s="11">
        <v>778743.43</v>
      </c>
      <c r="X53" s="11"/>
      <c r="Y53" s="11">
        <f t="shared" si="8"/>
        <v>185569.34999999998</v>
      </c>
      <c r="Z53" s="11"/>
      <c r="AA53" s="22"/>
    </row>
    <row r="54" spans="1:27" ht="15.95" customHeight="1" x14ac:dyDescent="0.2">
      <c r="A54" s="1" t="s">
        <v>119</v>
      </c>
      <c r="B54" s="11"/>
      <c r="C54" s="11">
        <v>929833.13</v>
      </c>
      <c r="D54" s="11"/>
      <c r="E54" s="11">
        <v>234154.36000000002</v>
      </c>
      <c r="F54" s="11"/>
      <c r="G54" s="11">
        <f t="shared" si="6"/>
        <v>695678.77</v>
      </c>
      <c r="I54" s="13" t="s">
        <v>73</v>
      </c>
      <c r="J54" s="1" t="s">
        <v>54</v>
      </c>
      <c r="K54" s="11"/>
      <c r="L54" s="11">
        <v>3113924.42</v>
      </c>
      <c r="M54" s="11"/>
      <c r="N54" s="11">
        <v>2073389.59</v>
      </c>
      <c r="O54" s="11"/>
      <c r="P54" s="11">
        <f t="shared" si="7"/>
        <v>1040534.8299999998</v>
      </c>
      <c r="R54" s="17">
        <f t="shared" si="5"/>
        <v>50.185205666051388</v>
      </c>
      <c r="T54" s="11"/>
      <c r="U54" s="11">
        <v>3113924.42</v>
      </c>
      <c r="V54" s="11"/>
      <c r="W54" s="11">
        <v>2073389.59</v>
      </c>
      <c r="X54" s="11"/>
      <c r="Y54" s="11">
        <f t="shared" si="8"/>
        <v>1040534.8299999998</v>
      </c>
      <c r="Z54" s="11"/>
      <c r="AA54" s="22"/>
    </row>
    <row r="55" spans="1:27" ht="15.95" customHeight="1" x14ac:dyDescent="0.2">
      <c r="A55" s="1" t="s">
        <v>120</v>
      </c>
      <c r="B55" s="11"/>
      <c r="C55" s="11">
        <v>146474.93</v>
      </c>
      <c r="D55" s="11"/>
      <c r="E55" s="11">
        <v>108445.44</v>
      </c>
      <c r="F55" s="11"/>
      <c r="G55" s="11">
        <f t="shared" si="6"/>
        <v>38029.489999999991</v>
      </c>
      <c r="I55" s="13" t="s">
        <v>74</v>
      </c>
      <c r="J55" s="1" t="s">
        <v>55</v>
      </c>
      <c r="K55" s="11"/>
      <c r="L55" s="11">
        <v>1123644.28</v>
      </c>
      <c r="M55" s="11"/>
      <c r="N55" s="11">
        <v>1046249.49</v>
      </c>
      <c r="O55" s="11"/>
      <c r="P55" s="11">
        <f t="shared" si="7"/>
        <v>77394.790000000037</v>
      </c>
      <c r="R55" s="17">
        <f t="shared" si="5"/>
        <v>7.397355099308105</v>
      </c>
      <c r="T55" s="11"/>
      <c r="U55" s="11">
        <v>1123644.28</v>
      </c>
      <c r="V55" s="11"/>
      <c r="W55" s="11">
        <v>1046249.49</v>
      </c>
      <c r="X55" s="11"/>
      <c r="Y55" s="11">
        <f t="shared" si="8"/>
        <v>77394.790000000037</v>
      </c>
      <c r="Z55" s="11"/>
      <c r="AA55" s="22" t="s">
        <v>91</v>
      </c>
    </row>
    <row r="56" spans="1:27" ht="15.95" customHeight="1" x14ac:dyDescent="0.2">
      <c r="A56" s="1" t="s">
        <v>121</v>
      </c>
      <c r="B56" s="11"/>
      <c r="C56" s="11">
        <v>46056.82</v>
      </c>
      <c r="D56" s="11"/>
      <c r="E56" s="11">
        <v>40447.07</v>
      </c>
      <c r="F56" s="11"/>
      <c r="G56" s="11">
        <f t="shared" si="6"/>
        <v>5609.75</v>
      </c>
      <c r="I56" s="13" t="s">
        <v>75</v>
      </c>
      <c r="J56" s="1" t="s">
        <v>68</v>
      </c>
      <c r="K56" s="11"/>
      <c r="L56" s="11">
        <v>341323.12</v>
      </c>
      <c r="M56" s="11"/>
      <c r="N56" s="11">
        <v>251400.04</v>
      </c>
      <c r="O56" s="11"/>
      <c r="P56" s="11">
        <f t="shared" si="7"/>
        <v>89923.079999999987</v>
      </c>
      <c r="R56" s="17">
        <f t="shared" si="5"/>
        <v>35.76892032316303</v>
      </c>
      <c r="T56" s="11"/>
      <c r="U56" s="11">
        <v>341323.12</v>
      </c>
      <c r="V56" s="11"/>
      <c r="W56" s="11">
        <v>251400.04</v>
      </c>
      <c r="X56" s="11"/>
      <c r="Y56" s="11">
        <f t="shared" si="8"/>
        <v>89923.079999999987</v>
      </c>
      <c r="Z56" s="11"/>
      <c r="AA56" s="22"/>
    </row>
    <row r="57" spans="1:27" ht="15.95" customHeight="1" x14ac:dyDescent="0.2">
      <c r="A57" s="1" t="s">
        <v>122</v>
      </c>
      <c r="B57" s="11"/>
      <c r="C57" s="11">
        <v>36936.51</v>
      </c>
      <c r="D57" s="11"/>
      <c r="E57" s="11">
        <v>38987.24</v>
      </c>
      <c r="F57" s="11"/>
      <c r="G57" s="11">
        <f t="shared" si="6"/>
        <v>-2050.7299999999959</v>
      </c>
      <c r="I57" s="13" t="s">
        <v>76</v>
      </c>
      <c r="J57" s="1" t="s">
        <v>56</v>
      </c>
      <c r="K57" s="11"/>
      <c r="L57" s="11">
        <v>902143.8</v>
      </c>
      <c r="M57" s="11"/>
      <c r="N57" s="11">
        <v>877061.22</v>
      </c>
      <c r="O57" s="11"/>
      <c r="P57" s="11">
        <f t="shared" si="7"/>
        <v>25082.580000000075</v>
      </c>
      <c r="R57" s="17">
        <f t="shared" si="5"/>
        <v>2.8598436948335344</v>
      </c>
      <c r="T57" s="11"/>
      <c r="U57" s="11">
        <v>902143.8</v>
      </c>
      <c r="V57" s="11"/>
      <c r="W57" s="11">
        <v>877061.22</v>
      </c>
      <c r="X57" s="11"/>
      <c r="Y57" s="11">
        <f t="shared" si="8"/>
        <v>25082.580000000075</v>
      </c>
      <c r="Z57" s="11"/>
      <c r="AA57" s="22"/>
    </row>
    <row r="58" spans="1:27" ht="15.95" customHeight="1" x14ac:dyDescent="0.2">
      <c r="A58" s="1" t="s">
        <v>123</v>
      </c>
      <c r="B58" s="11"/>
      <c r="C58" s="11">
        <v>5566.7</v>
      </c>
      <c r="D58" s="11"/>
      <c r="E58" s="11">
        <v>5472.03</v>
      </c>
      <c r="F58" s="11"/>
      <c r="G58" s="11">
        <f t="shared" si="6"/>
        <v>94.670000000000073</v>
      </c>
      <c r="I58" s="13" t="s">
        <v>77</v>
      </c>
      <c r="J58" s="1" t="s">
        <v>57</v>
      </c>
      <c r="K58" s="11"/>
      <c r="L58" s="11">
        <v>66421.72</v>
      </c>
      <c r="M58" s="11"/>
      <c r="N58" s="11">
        <v>72750.740000000005</v>
      </c>
      <c r="O58" s="11"/>
      <c r="P58" s="11">
        <f t="shared" si="7"/>
        <v>-6329.0200000000041</v>
      </c>
      <c r="R58" s="17">
        <f t="shared" si="5"/>
        <v>-8.6995953580678407</v>
      </c>
      <c r="T58" s="11"/>
      <c r="U58" s="11">
        <v>66421.72</v>
      </c>
      <c r="V58" s="11"/>
      <c r="W58" s="11">
        <v>72750.740000000005</v>
      </c>
      <c r="X58" s="11"/>
      <c r="Y58" s="11">
        <f t="shared" si="8"/>
        <v>-6329.0200000000041</v>
      </c>
      <c r="Z58" s="11"/>
      <c r="AA58" s="22"/>
    </row>
    <row r="59" spans="1:27" ht="15.95" customHeight="1" x14ac:dyDescent="0.2">
      <c r="A59" s="1" t="s">
        <v>124</v>
      </c>
      <c r="B59" s="11"/>
      <c r="C59" s="14">
        <v>331533.37</v>
      </c>
      <c r="D59" s="11"/>
      <c r="E59" s="14">
        <v>698495.66</v>
      </c>
      <c r="F59" s="11"/>
      <c r="G59" s="14">
        <f>IF(C59-E59=0," ",C59-E59)</f>
        <v>-366962.29000000004</v>
      </c>
      <c r="I59" s="13" t="s">
        <v>78</v>
      </c>
      <c r="J59" s="1" t="s">
        <v>58</v>
      </c>
      <c r="K59" s="11"/>
      <c r="L59" s="14">
        <v>2888226.43</v>
      </c>
      <c r="M59" s="11"/>
      <c r="N59" s="14">
        <v>2536632.23</v>
      </c>
      <c r="O59" s="11"/>
      <c r="P59" s="14">
        <f>IF(L59-N59=0," ",L59-N59)</f>
        <v>351594.20000000019</v>
      </c>
      <c r="R59" s="17">
        <f t="shared" si="5"/>
        <v>13.860669112447576</v>
      </c>
      <c r="T59" s="11"/>
      <c r="U59" s="14">
        <v>2888226.43</v>
      </c>
      <c r="V59" s="11"/>
      <c r="W59" s="14">
        <v>2536632.23</v>
      </c>
      <c r="X59" s="11"/>
      <c r="Y59" s="14">
        <f>IF(U59-W59=0," ",U59-W59)</f>
        <v>351594.20000000019</v>
      </c>
      <c r="Z59" s="19"/>
      <c r="AA59" s="23"/>
    </row>
    <row r="60" spans="1:27" ht="32.1" customHeight="1" thickBot="1" x14ac:dyDescent="0.25">
      <c r="A60" s="16"/>
      <c r="B60" s="11" t="s">
        <v>6</v>
      </c>
      <c r="C60" s="15">
        <f>IF(SUM(C49:C59)=0," ",SUM(C49:C59))</f>
        <v>4366951.01</v>
      </c>
      <c r="D60" s="11" t="s">
        <v>6</v>
      </c>
      <c r="E60" s="15">
        <f>IF(SUM(E49:E59)=0," ",SUM(E49:E59))</f>
        <v>4493951.6999999993</v>
      </c>
      <c r="F60" s="11" t="s">
        <v>6</v>
      </c>
      <c r="G60" s="15">
        <f>IF(SUM(G49:G59)=0," ",SUM(G49:G59))</f>
        <v>-127000.68999999992</v>
      </c>
      <c r="I60" s="13"/>
      <c r="J60" s="1" t="s">
        <v>79</v>
      </c>
      <c r="K60" s="11" t="s">
        <v>6</v>
      </c>
      <c r="L60" s="15">
        <f>IF(SUM(L49:L59)=0," ",SUM(L49:L59))</f>
        <v>42097735.269999996</v>
      </c>
      <c r="M60" s="11" t="s">
        <v>6</v>
      </c>
      <c r="N60" s="15">
        <f>IF(SUM(N49:N59)=0," ",SUM(N49:N59))</f>
        <v>39204239.310000002</v>
      </c>
      <c r="O60" s="11" t="s">
        <v>6</v>
      </c>
      <c r="P60" s="15">
        <f>IF(SUM(P49:P59)=0," ",SUM(P49:P59))</f>
        <v>2893495.9600000014</v>
      </c>
      <c r="R60" s="17">
        <f t="shared" si="5"/>
        <v>7.3805690683607885</v>
      </c>
      <c r="T60" s="11" t="s">
        <v>6</v>
      </c>
      <c r="U60" s="15">
        <f>IF(SUM(U49:U59)=0," ",SUM(U49:U59))</f>
        <v>42097735.269999996</v>
      </c>
      <c r="V60" s="11" t="s">
        <v>6</v>
      </c>
      <c r="W60" s="15">
        <f>IF(SUM(W49:W59)=0," ",SUM(W49:W59))</f>
        <v>39204239.310000002</v>
      </c>
      <c r="X60" s="11" t="s">
        <v>6</v>
      </c>
      <c r="Y60" s="15">
        <f>IF(SUM(Y49:Y59)=0," ",SUM(Y49:Y59))</f>
        <v>2893495.9600000014</v>
      </c>
      <c r="Z60" s="19"/>
      <c r="AA60" s="23"/>
    </row>
    <row r="61" spans="1:27" ht="15.95" customHeight="1" thickTop="1" x14ac:dyDescent="0.2">
      <c r="B61" s="11"/>
      <c r="C61" s="11"/>
      <c r="D61" s="11"/>
      <c r="E61" s="11"/>
      <c r="F61" s="11"/>
      <c r="G61" s="11"/>
      <c r="I61" s="13"/>
      <c r="K61" s="11"/>
      <c r="L61" s="11"/>
      <c r="M61" s="11"/>
      <c r="N61" s="11"/>
      <c r="O61" s="11"/>
      <c r="P61" s="11"/>
      <c r="T61" s="11"/>
      <c r="U61" s="11"/>
      <c r="V61" s="11"/>
      <c r="W61" s="11"/>
      <c r="X61" s="11"/>
      <c r="Y61" s="11"/>
      <c r="Z61" s="11"/>
      <c r="AA61" s="22"/>
    </row>
    <row r="62" spans="1:27" ht="15.95" customHeight="1" x14ac:dyDescent="0.2">
      <c r="B62" s="11"/>
      <c r="C62" s="11"/>
      <c r="D62" s="11"/>
      <c r="E62" s="11"/>
      <c r="F62" s="11"/>
      <c r="G62" s="11"/>
      <c r="I62" s="13"/>
      <c r="K62" s="11"/>
      <c r="L62" s="11"/>
      <c r="M62" s="11"/>
      <c r="N62" s="11"/>
      <c r="O62" s="11"/>
      <c r="P62" s="11"/>
      <c r="T62" s="11"/>
      <c r="U62" s="11"/>
      <c r="V62" s="11"/>
      <c r="W62" s="11"/>
      <c r="X62" s="11"/>
      <c r="Y62" s="11"/>
      <c r="Z62" s="11"/>
      <c r="AA62" s="22"/>
    </row>
    <row r="63" spans="1:27" ht="30" customHeight="1" x14ac:dyDescent="0.2">
      <c r="B63" s="11"/>
      <c r="C63" s="14">
        <f>C60-C77</f>
        <v>1610033.5100000002</v>
      </c>
      <c r="D63" s="11"/>
      <c r="E63" s="14">
        <f>E60-E77</f>
        <v>1268067.0499999993</v>
      </c>
      <c r="F63" s="11"/>
      <c r="G63" s="14">
        <f>G60-G77</f>
        <v>341966.45999999985</v>
      </c>
      <c r="I63" s="12" t="s">
        <v>88</v>
      </c>
      <c r="K63" s="11"/>
      <c r="L63" s="14">
        <f>L60-L77</f>
        <v>10910482.799999993</v>
      </c>
      <c r="M63" s="11"/>
      <c r="N63" s="14">
        <f>N60-N77</f>
        <v>8313077.2800000012</v>
      </c>
      <c r="O63" s="11"/>
      <c r="P63" s="14">
        <f>P60-P77</f>
        <v>2597405.5200000019</v>
      </c>
      <c r="R63" s="17">
        <f>IF(P63=" ", "-  ", IF(P63=0, "-  ",  IF(N63=0, "-  ", IF((P63/ABS(N63))&gt;2, "&gt; 200 ",  IF(P63/ABS(N63)&lt;-2, "&lt; (200)", IF(AND(P63/ABS(N63)&gt;-0.005, P63/ABS(N63)&lt;0.005), "-  ", ((P63/ABS(N63))*100)))))))</f>
        <v>31.24481383384904</v>
      </c>
      <c r="T63" s="11"/>
      <c r="U63" s="14">
        <f>U60-U77</f>
        <v>10910482.799999993</v>
      </c>
      <c r="V63" s="11"/>
      <c r="W63" s="11"/>
      <c r="X63" s="11"/>
      <c r="Y63" s="14">
        <f>Y60-Y77</f>
        <v>2597405.5200000019</v>
      </c>
      <c r="Z63" s="19"/>
      <c r="AA63" s="23"/>
    </row>
    <row r="64" spans="1:27" ht="15.95" customHeight="1" x14ac:dyDescent="0.2">
      <c r="B64" s="11"/>
      <c r="C64" s="11"/>
      <c r="D64" s="11"/>
      <c r="E64" s="11"/>
      <c r="F64" s="11"/>
      <c r="G64" s="11"/>
      <c r="I64" s="13"/>
      <c r="K64" s="11"/>
      <c r="L64" s="11"/>
      <c r="M64" s="11"/>
      <c r="N64" s="11"/>
      <c r="O64" s="11"/>
      <c r="P64" s="11"/>
      <c r="T64" s="11"/>
      <c r="U64" s="11"/>
      <c r="V64" s="11"/>
      <c r="W64" s="11"/>
      <c r="X64" s="11"/>
      <c r="Y64" s="11"/>
      <c r="Z64" s="11"/>
      <c r="AA64" s="22"/>
    </row>
    <row r="65" spans="1:27" ht="32.1" customHeight="1" x14ac:dyDescent="0.2">
      <c r="B65" s="11"/>
      <c r="C65" s="11"/>
      <c r="D65" s="11"/>
      <c r="E65" s="11"/>
      <c r="F65" s="11"/>
      <c r="G65" s="11"/>
      <c r="I65" s="12" t="s">
        <v>22</v>
      </c>
      <c r="J65" s="5"/>
      <c r="K65" s="11"/>
      <c r="L65" s="11"/>
      <c r="M65" s="11"/>
      <c r="N65" s="11"/>
      <c r="O65" s="11"/>
      <c r="P65" s="11"/>
      <c r="Q65" s="5"/>
      <c r="R65" s="5"/>
      <c r="S65" s="5"/>
      <c r="T65" s="11"/>
      <c r="U65" s="11"/>
      <c r="V65" s="11"/>
      <c r="W65" s="11"/>
      <c r="X65" s="11"/>
      <c r="Y65" s="11"/>
      <c r="Z65" s="11"/>
      <c r="AA65" s="22"/>
    </row>
    <row r="66" spans="1:27" ht="15.95" customHeight="1" x14ac:dyDescent="0.2">
      <c r="A66" s="1" t="s">
        <v>125</v>
      </c>
      <c r="B66" s="11" t="s">
        <v>6</v>
      </c>
      <c r="C66" s="11">
        <v>1344590.1600000001</v>
      </c>
      <c r="D66" s="11" t="s">
        <v>6</v>
      </c>
      <c r="E66" s="11">
        <v>1447391.72</v>
      </c>
      <c r="F66" s="11" t="s">
        <v>6</v>
      </c>
      <c r="G66" s="11">
        <f>IF(C66-E66=0," ",C66-E66)</f>
        <v>-102801.55999999982</v>
      </c>
      <c r="I66" s="13" t="s">
        <v>23</v>
      </c>
      <c r="J66" s="1" t="s">
        <v>50</v>
      </c>
      <c r="K66" s="11" t="s">
        <v>6</v>
      </c>
      <c r="L66" s="11">
        <v>18931354.280000001</v>
      </c>
      <c r="M66" s="11" t="s">
        <v>6</v>
      </c>
      <c r="N66" s="11">
        <v>19103812.780000001</v>
      </c>
      <c r="O66" s="11" t="s">
        <v>6</v>
      </c>
      <c r="P66" s="11">
        <f>IF(L66-N66=0," ",L66-N66)</f>
        <v>-172458.5</v>
      </c>
      <c r="R66" s="17">
        <f t="shared" ref="R66:R77" si="9">IF(P66=" ", "-  ", IF(P66=0, "-  ",  IF(N66=0, "-  ", IF((P66/ABS(N66))&gt;2, "&gt; 200 ",  IF(P66/ABS(N66)&lt;-2, "&lt; (200)", IF(AND(P66/ABS(N66)&gt;-0.005, P66/ABS(N66)&lt;0.005), "-  ", ((P66/ABS(N66))*100)))))))</f>
        <v>-0.90274387624102326</v>
      </c>
      <c r="T66" s="11" t="s">
        <v>6</v>
      </c>
      <c r="U66" s="11">
        <v>18931354.280000001</v>
      </c>
      <c r="V66" s="11" t="s">
        <v>6</v>
      </c>
      <c r="W66" s="11">
        <v>19103812.780000001</v>
      </c>
      <c r="X66" s="11" t="s">
        <v>6</v>
      </c>
      <c r="Y66" s="11">
        <f>IF(U66-W66=0," ",U66-W66)</f>
        <v>-172458.5</v>
      </c>
      <c r="Z66" s="11"/>
      <c r="AA66" s="22"/>
    </row>
    <row r="67" spans="1:27" ht="15.95" customHeight="1" x14ac:dyDescent="0.2">
      <c r="A67" s="1" t="s">
        <v>126</v>
      </c>
      <c r="B67" s="11"/>
      <c r="C67" s="11">
        <v>300821.3</v>
      </c>
      <c r="D67" s="11"/>
      <c r="E67" s="11">
        <v>607838.73</v>
      </c>
      <c r="F67" s="11"/>
      <c r="G67" s="11">
        <f t="shared" ref="G67:G75" si="10">IF(C67-E67=0," ",C67-E67)</f>
        <v>-307017.43</v>
      </c>
      <c r="I67" s="13" t="s">
        <v>24</v>
      </c>
      <c r="J67" s="1" t="s">
        <v>51</v>
      </c>
      <c r="K67" s="11"/>
      <c r="L67" s="11">
        <v>3761181.69</v>
      </c>
      <c r="M67" s="11"/>
      <c r="N67" s="11">
        <v>3730154.89</v>
      </c>
      <c r="O67" s="11"/>
      <c r="P67" s="11">
        <f t="shared" ref="P67:P75" si="11">IF(L67-N67=0," ",L67-N67)</f>
        <v>31026.799999999814</v>
      </c>
      <c r="R67" s="17">
        <f t="shared" si="9"/>
        <v>0.83178315418424387</v>
      </c>
      <c r="T67" s="11"/>
      <c r="U67" s="11">
        <v>3761181.69</v>
      </c>
      <c r="V67" s="11"/>
      <c r="W67" s="11">
        <v>3730154.89</v>
      </c>
      <c r="X67" s="11"/>
      <c r="Y67" s="11">
        <f t="shared" ref="Y67:Y75" si="12">IF(U67-W67=0," ",U67-W67)</f>
        <v>31026.799999999814</v>
      </c>
      <c r="Z67" s="11"/>
      <c r="AA67" s="22"/>
    </row>
    <row r="68" spans="1:27" ht="15.95" customHeight="1" x14ac:dyDescent="0.2">
      <c r="A68" s="1" t="s">
        <v>127</v>
      </c>
      <c r="B68" s="11"/>
      <c r="C68" s="11">
        <v>132854.79999999999</v>
      </c>
      <c r="D68" s="11"/>
      <c r="E68" s="11">
        <v>195906.80000000002</v>
      </c>
      <c r="F68" s="11"/>
      <c r="G68" s="11">
        <f t="shared" si="10"/>
        <v>-63052.000000000029</v>
      </c>
      <c r="I68" s="13" t="s">
        <v>25</v>
      </c>
      <c r="J68" s="1" t="s">
        <v>52</v>
      </c>
      <c r="K68" s="11"/>
      <c r="L68" s="11">
        <v>936117.83000000007</v>
      </c>
      <c r="M68" s="11"/>
      <c r="N68" s="11">
        <v>1406422.48</v>
      </c>
      <c r="O68" s="11"/>
      <c r="P68" s="11">
        <f t="shared" si="11"/>
        <v>-470304.64999999991</v>
      </c>
      <c r="R68" s="17">
        <f t="shared" si="9"/>
        <v>-33.439784750880825</v>
      </c>
      <c r="T68" s="11"/>
      <c r="U68" s="11">
        <v>936117.83000000007</v>
      </c>
      <c r="V68" s="11"/>
      <c r="W68" s="11">
        <v>1406422.48</v>
      </c>
      <c r="X68" s="11"/>
      <c r="Y68" s="11">
        <f t="shared" si="12"/>
        <v>-470304.64999999991</v>
      </c>
      <c r="Z68" s="11"/>
      <c r="AA68" s="22"/>
    </row>
    <row r="69" spans="1:27" ht="15.95" customHeight="1" x14ac:dyDescent="0.2">
      <c r="A69" s="1" t="s">
        <v>128</v>
      </c>
      <c r="B69" s="11"/>
      <c r="C69" s="11">
        <v>40092.46</v>
      </c>
      <c r="D69" s="11"/>
      <c r="E69" s="11">
        <v>81873.7</v>
      </c>
      <c r="F69" s="11"/>
      <c r="G69" s="11">
        <f>IF(C69-E69=0," ",C69-E69)</f>
        <v>-41781.24</v>
      </c>
      <c r="I69" s="13" t="s">
        <v>26</v>
      </c>
      <c r="J69" s="1" t="s">
        <v>85</v>
      </c>
      <c r="K69" s="11"/>
      <c r="L69" s="11">
        <v>570551.39</v>
      </c>
      <c r="M69" s="11"/>
      <c r="N69" s="11">
        <v>595424.70000000007</v>
      </c>
      <c r="O69" s="11"/>
      <c r="P69" s="11">
        <f>IF(L69-N69=0," ",L69-N69)</f>
        <v>-24873.310000000056</v>
      </c>
      <c r="R69" s="17">
        <f>IF(P69=" ", "-  ", IF(P69=0, "-  ",  IF(N69=0, "-  ", IF((P69/ABS(N69))&gt;2, "&gt; 200 ",  IF(P69/ABS(N69)&lt;-2, "&lt; (200)", IF(AND(P69/ABS(N69)&gt;-0.005, P69/ABS(N69)&lt;0.005), "-  ", ((P69/ABS(N69))*100)))))))</f>
        <v>-4.1774064797782247</v>
      </c>
      <c r="T69" s="11"/>
      <c r="U69" s="11">
        <v>570551.39</v>
      </c>
      <c r="V69" s="11"/>
      <c r="W69" s="11">
        <v>595424.70000000007</v>
      </c>
      <c r="X69" s="11"/>
      <c r="Y69" s="11">
        <f>IF(U69-W69=0," ",U69-W69)</f>
        <v>-24873.310000000056</v>
      </c>
      <c r="Z69" s="11"/>
      <c r="AA69" s="22"/>
    </row>
    <row r="70" spans="1:27" ht="15.95" customHeight="1" x14ac:dyDescent="0.2">
      <c r="A70" s="1" t="s">
        <v>129</v>
      </c>
      <c r="B70" s="11"/>
      <c r="C70" s="11">
        <v>49664.44</v>
      </c>
      <c r="D70" s="11"/>
      <c r="E70" s="11">
        <v>45455.31</v>
      </c>
      <c r="F70" s="11"/>
      <c r="G70" s="11">
        <f t="shared" si="10"/>
        <v>4209.1300000000047</v>
      </c>
      <c r="I70" s="13" t="s">
        <v>86</v>
      </c>
      <c r="J70" s="1" t="s">
        <v>53</v>
      </c>
      <c r="K70" s="11"/>
      <c r="L70" s="11">
        <v>634564.52</v>
      </c>
      <c r="M70" s="11"/>
      <c r="N70" s="11">
        <v>566768.95000000007</v>
      </c>
      <c r="O70" s="11"/>
      <c r="P70" s="11">
        <f t="shared" si="11"/>
        <v>67795.569999999949</v>
      </c>
      <c r="R70" s="17">
        <f t="shared" si="9"/>
        <v>11.961765019061108</v>
      </c>
      <c r="T70" s="11"/>
      <c r="U70" s="11">
        <v>634564.52</v>
      </c>
      <c r="V70" s="11"/>
      <c r="W70" s="11">
        <v>566768.95000000007</v>
      </c>
      <c r="X70" s="11"/>
      <c r="Y70" s="11">
        <f t="shared" si="12"/>
        <v>67795.569999999949</v>
      </c>
      <c r="Z70" s="11"/>
      <c r="AA70" s="22"/>
    </row>
    <row r="71" spans="1:27" ht="15.95" customHeight="1" x14ac:dyDescent="0.2">
      <c r="A71" s="1" t="s">
        <v>130</v>
      </c>
      <c r="B71" s="11"/>
      <c r="C71" s="11">
        <v>505171.59</v>
      </c>
      <c r="D71" s="11"/>
      <c r="E71" s="11">
        <v>172615.35</v>
      </c>
      <c r="F71" s="11"/>
      <c r="G71" s="11">
        <f t="shared" si="10"/>
        <v>332556.24</v>
      </c>
      <c r="I71" s="13" t="s">
        <v>27</v>
      </c>
      <c r="J71" s="1" t="s">
        <v>54</v>
      </c>
      <c r="K71" s="11"/>
      <c r="L71" s="11">
        <v>2211444.42</v>
      </c>
      <c r="M71" s="11"/>
      <c r="N71" s="11">
        <v>1622314.1400000001</v>
      </c>
      <c r="O71" s="11"/>
      <c r="P71" s="11">
        <f t="shared" si="11"/>
        <v>589130.2799999998</v>
      </c>
      <c r="R71" s="17">
        <f t="shared" si="9"/>
        <v>36.314192515143816</v>
      </c>
      <c r="T71" s="11"/>
      <c r="U71" s="11">
        <v>2211444.42</v>
      </c>
      <c r="V71" s="11"/>
      <c r="W71" s="11">
        <v>1622314.1400000001</v>
      </c>
      <c r="X71" s="11"/>
      <c r="Y71" s="11">
        <f t="shared" si="12"/>
        <v>589130.2799999998</v>
      </c>
      <c r="Z71" s="11"/>
      <c r="AA71" s="22"/>
    </row>
    <row r="72" spans="1:27" ht="15.95" customHeight="1" x14ac:dyDescent="0.2">
      <c r="A72" s="1" t="s">
        <v>131</v>
      </c>
      <c r="B72" s="11"/>
      <c r="C72" s="11">
        <v>91520.400000000009</v>
      </c>
      <c r="D72" s="11"/>
      <c r="E72" s="11">
        <v>74639.19</v>
      </c>
      <c r="F72" s="11"/>
      <c r="G72" s="11">
        <f t="shared" si="10"/>
        <v>16881.210000000006</v>
      </c>
      <c r="I72" s="13" t="s">
        <v>28</v>
      </c>
      <c r="J72" s="1" t="s">
        <v>55</v>
      </c>
      <c r="K72" s="11"/>
      <c r="L72" s="11">
        <v>814626.77</v>
      </c>
      <c r="M72" s="11"/>
      <c r="N72" s="11">
        <v>815369.94000000006</v>
      </c>
      <c r="O72" s="11"/>
      <c r="P72" s="11">
        <f t="shared" si="11"/>
        <v>-743.17000000004191</v>
      </c>
      <c r="R72" s="17" t="str">
        <f t="shared" si="9"/>
        <v xml:space="preserve">-  </v>
      </c>
      <c r="T72" s="11"/>
      <c r="U72" s="11">
        <v>814626.77</v>
      </c>
      <c r="V72" s="11"/>
      <c r="W72" s="11">
        <v>815369.94000000006</v>
      </c>
      <c r="X72" s="11"/>
      <c r="Y72" s="11">
        <f t="shared" si="12"/>
        <v>-743.17000000004191</v>
      </c>
      <c r="Z72" s="11"/>
      <c r="AA72" s="22"/>
    </row>
    <row r="73" spans="1:27" ht="15.95" customHeight="1" x14ac:dyDescent="0.2">
      <c r="A73" s="1" t="s">
        <v>132</v>
      </c>
      <c r="B73" s="11"/>
      <c r="C73" s="11">
        <v>24539.11</v>
      </c>
      <c r="D73" s="11"/>
      <c r="E73" s="11">
        <v>25447.190000000002</v>
      </c>
      <c r="F73" s="11"/>
      <c r="G73" s="11">
        <f>IF(C73-E73=0," ",C73-E73)</f>
        <v>-908.08000000000175</v>
      </c>
      <c r="I73" s="13" t="s">
        <v>67</v>
      </c>
      <c r="J73" s="1" t="s">
        <v>68</v>
      </c>
      <c r="K73" s="11"/>
      <c r="L73" s="11">
        <v>227280.32</v>
      </c>
      <c r="M73" s="11"/>
      <c r="N73" s="11">
        <v>179625.57</v>
      </c>
      <c r="O73" s="11"/>
      <c r="P73" s="11">
        <f>IF(L73-N73=0," ",L73-N73)</f>
        <v>47654.75</v>
      </c>
      <c r="R73" s="17">
        <f>IF(P73=" ", "-  ", IF(P73=0, "-  ",  IF(N73=0, "-  ", IF((P73/ABS(N73))&gt;2, "&gt; 200 ",  IF(P73/ABS(N73)&lt;-2, "&lt; (200)", IF(AND(P73/ABS(N73)&gt;-0.005, P73/ABS(N73)&lt;0.005), "-  ", ((P73/ABS(N73))*100)))))))</f>
        <v>26.530048032693788</v>
      </c>
      <c r="T73" s="11"/>
      <c r="U73" s="11">
        <v>227280.32</v>
      </c>
      <c r="V73" s="11"/>
      <c r="W73" s="11">
        <v>179625.57</v>
      </c>
      <c r="X73" s="11"/>
      <c r="Y73" s="11">
        <f>IF(U73-W73=0," ",U73-W73)</f>
        <v>47654.75</v>
      </c>
      <c r="Z73" s="11"/>
      <c r="AA73" s="22"/>
    </row>
    <row r="74" spans="1:27" ht="15.95" customHeight="1" x14ac:dyDescent="0.2">
      <c r="A74" s="1" t="s">
        <v>133</v>
      </c>
      <c r="B74" s="11"/>
      <c r="C74" s="11">
        <v>32043.119999999999</v>
      </c>
      <c r="D74" s="11"/>
      <c r="E74" s="11">
        <v>35612.36</v>
      </c>
      <c r="F74" s="11"/>
      <c r="G74" s="11">
        <f t="shared" si="10"/>
        <v>-3569.2400000000016</v>
      </c>
      <c r="I74" s="13" t="s">
        <v>29</v>
      </c>
      <c r="J74" s="1" t="s">
        <v>56</v>
      </c>
      <c r="K74" s="11"/>
      <c r="L74" s="11">
        <v>864438.1</v>
      </c>
      <c r="M74" s="11"/>
      <c r="N74" s="11">
        <v>851717.49</v>
      </c>
      <c r="O74" s="11"/>
      <c r="P74" s="11">
        <f t="shared" si="11"/>
        <v>12720.609999999986</v>
      </c>
      <c r="R74" s="17">
        <f t="shared" si="9"/>
        <v>1.4935245723320754</v>
      </c>
      <c r="T74" s="11"/>
      <c r="U74" s="11">
        <v>864438.1</v>
      </c>
      <c r="V74" s="11"/>
      <c r="W74" s="11">
        <v>851717.49</v>
      </c>
      <c r="X74" s="11"/>
      <c r="Y74" s="11">
        <f t="shared" si="12"/>
        <v>12720.609999999986</v>
      </c>
      <c r="Z74" s="11"/>
      <c r="AA74" s="22"/>
    </row>
    <row r="75" spans="1:27" ht="15.95" customHeight="1" x14ac:dyDescent="0.2">
      <c r="A75" s="1" t="s">
        <v>134</v>
      </c>
      <c r="B75" s="11"/>
      <c r="C75" s="11">
        <v>2965.3</v>
      </c>
      <c r="D75" s="11"/>
      <c r="E75" s="11">
        <v>3442.71</v>
      </c>
      <c r="F75" s="11"/>
      <c r="G75" s="11">
        <f t="shared" si="10"/>
        <v>-477.40999999999985</v>
      </c>
      <c r="I75" s="13" t="s">
        <v>30</v>
      </c>
      <c r="J75" s="1" t="s">
        <v>57</v>
      </c>
      <c r="K75" s="11"/>
      <c r="L75" s="11">
        <v>43099.49</v>
      </c>
      <c r="M75" s="11"/>
      <c r="N75" s="11">
        <v>53044.770000000004</v>
      </c>
      <c r="O75" s="11"/>
      <c r="P75" s="11">
        <f t="shared" si="11"/>
        <v>-9945.2800000000061</v>
      </c>
      <c r="R75" s="17">
        <f t="shared" si="9"/>
        <v>-18.748841780254686</v>
      </c>
      <c r="T75" s="11"/>
      <c r="U75" s="11">
        <v>43099.49</v>
      </c>
      <c r="V75" s="11"/>
      <c r="W75" s="11">
        <v>53044.770000000004</v>
      </c>
      <c r="X75" s="11"/>
      <c r="Y75" s="11">
        <f t="shared" si="12"/>
        <v>-9945.2800000000061</v>
      </c>
      <c r="Z75" s="11"/>
      <c r="AA75" s="22"/>
    </row>
    <row r="76" spans="1:27" ht="15.95" customHeight="1" x14ac:dyDescent="0.2">
      <c r="A76" s="1" t="s">
        <v>135</v>
      </c>
      <c r="B76" s="11"/>
      <c r="C76" s="14">
        <v>232654.82</v>
      </c>
      <c r="D76" s="11"/>
      <c r="E76" s="14">
        <v>535661.59</v>
      </c>
      <c r="F76" s="11"/>
      <c r="G76" s="14">
        <f>IF(C76-E76=0," ",C76-E76)</f>
        <v>-303006.76999999996</v>
      </c>
      <c r="I76" s="13" t="s">
        <v>31</v>
      </c>
      <c r="J76" s="1" t="s">
        <v>58</v>
      </c>
      <c r="K76" s="11"/>
      <c r="L76" s="14">
        <v>2192593.66</v>
      </c>
      <c r="M76" s="11"/>
      <c r="N76" s="14">
        <v>1966506.32</v>
      </c>
      <c r="O76" s="11"/>
      <c r="P76" s="14">
        <f>IF(L76-N76=0," ",L76-N76)</f>
        <v>226087.34000000008</v>
      </c>
      <c r="R76" s="17">
        <f t="shared" si="9"/>
        <v>11.496903808577644</v>
      </c>
      <c r="T76" s="11"/>
      <c r="U76" s="14">
        <v>2192593.66</v>
      </c>
      <c r="V76" s="11"/>
      <c r="W76" s="14">
        <v>1966506.32</v>
      </c>
      <c r="X76" s="11"/>
      <c r="Y76" s="14">
        <f>IF(U76-W76=0," ",U76-W76)</f>
        <v>226087.34000000008</v>
      </c>
      <c r="Z76" s="19"/>
      <c r="AA76" s="23"/>
    </row>
    <row r="77" spans="1:27" ht="32.1" customHeight="1" thickBot="1" x14ac:dyDescent="0.25">
      <c r="A77" s="16"/>
      <c r="B77" s="11" t="s">
        <v>6</v>
      </c>
      <c r="C77" s="15">
        <f>IF(SUM(C66:C76)=0," ",SUM(C66:C76))</f>
        <v>2756917.4999999995</v>
      </c>
      <c r="D77" s="11" t="s">
        <v>6</v>
      </c>
      <c r="E77" s="15">
        <f>IF(SUM(E66:E76)=0," ",SUM(E66:E76))</f>
        <v>3225884.65</v>
      </c>
      <c r="F77" s="11" t="s">
        <v>6</v>
      </c>
      <c r="G77" s="15">
        <f>IF(SUM(G66:G76)=0," ",SUM(G66:G76))</f>
        <v>-468967.14999999979</v>
      </c>
      <c r="I77" s="13"/>
      <c r="J77" s="1" t="s">
        <v>32</v>
      </c>
      <c r="K77" s="11" t="s">
        <v>6</v>
      </c>
      <c r="L77" s="15">
        <f>IF(SUM(L66:L76)=0," ",SUM(L66:L76))</f>
        <v>31187252.470000003</v>
      </c>
      <c r="M77" s="11" t="s">
        <v>6</v>
      </c>
      <c r="N77" s="15">
        <f>IF(SUM(N66:N76)=0," ",SUM(N66:N76))</f>
        <v>30891162.030000001</v>
      </c>
      <c r="O77" s="11" t="s">
        <v>6</v>
      </c>
      <c r="P77" s="15">
        <f>IF(SUM(P66:P76)=0," ",SUM(P66:P76))</f>
        <v>296090.43999999959</v>
      </c>
      <c r="R77" s="17">
        <f t="shared" si="9"/>
        <v>0.95849563610605149</v>
      </c>
      <c r="T77" s="11" t="s">
        <v>6</v>
      </c>
      <c r="U77" s="15">
        <f>IF(SUM(U66:U76)=0," ",SUM(U66:U76))</f>
        <v>31187252.470000003</v>
      </c>
      <c r="V77" s="11" t="s">
        <v>6</v>
      </c>
      <c r="W77" s="15">
        <f>IF(SUM(W66:W76)=0," ",SUM(W66:W76))</f>
        <v>30891162.030000001</v>
      </c>
      <c r="X77" s="11" t="s">
        <v>6</v>
      </c>
      <c r="Y77" s="15">
        <f>IF(SUM(Y66:Y76)=0," ",SUM(Y66:Y76))</f>
        <v>296090.43999999959</v>
      </c>
      <c r="Z77" s="19"/>
      <c r="AA77" s="23"/>
    </row>
    <row r="78" spans="1:27" ht="15.75" thickTop="1" x14ac:dyDescent="0.2">
      <c r="I78" s="13"/>
    </row>
    <row r="79" spans="1:27" x14ac:dyDescent="0.2">
      <c r="I79" s="13"/>
    </row>
    <row r="80" spans="1:27" x14ac:dyDescent="0.2">
      <c r="I80" s="13"/>
    </row>
    <row r="81" spans="9:9" x14ac:dyDescent="0.2">
      <c r="I81" s="13"/>
    </row>
    <row r="82" spans="9:9" x14ac:dyDescent="0.2">
      <c r="I82" s="13"/>
    </row>
    <row r="83" spans="9:9" x14ac:dyDescent="0.2">
      <c r="I83" s="13"/>
    </row>
    <row r="84" spans="9:9" x14ac:dyDescent="0.2">
      <c r="I84" s="13"/>
    </row>
  </sheetData>
  <mergeCells count="6">
    <mergeCell ref="L7:R7"/>
    <mergeCell ref="U7:Y7"/>
    <mergeCell ref="C7:G7"/>
    <mergeCell ref="C44:G44"/>
    <mergeCell ref="L44:R44"/>
    <mergeCell ref="U44:Y44"/>
  </mergeCells>
  <phoneticPr fontId="0" type="noConversion"/>
  <printOptions horizontalCentered="1"/>
  <pageMargins left="0.5" right="0.5" top="0.75" bottom="1" header="0.5" footer="0.75"/>
  <pageSetup scale="50" firstPageNumber="37" fitToHeight="0" orientation="landscape" useFirstPageNumber="1" r:id="rId1"/>
  <headerFooter alignWithMargins="0">
    <oddFooter>&amp;L&amp;"Tahoma,Regular"&amp;12For Internal Use Only
See Accompanying Notes to Financial Statements&amp;R&amp;"Tahoma,Regular"&amp;12
&amp;D &amp;T</oddFooter>
  </headerFooter>
  <rowBreaks count="1" manualBreakCount="1">
    <brk id="38" min="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29</vt:i4>
      </vt:variant>
    </vt:vector>
  </HeadingPairs>
  <TitlesOfParts>
    <vt:vector size="30" baseType="lpstr">
      <vt:lpstr>Sheet1</vt:lpstr>
      <vt:lpstr>AG_Cap_CM</vt:lpstr>
      <vt:lpstr>AG_Salaries_FYTD</vt:lpstr>
      <vt:lpstr>ASD</vt:lpstr>
      <vt:lpstr>Cust_Accts_CM</vt:lpstr>
      <vt:lpstr>Cust_Accts_FYTD</vt:lpstr>
      <vt:lpstr>Cust_Accts_MO12_Chg_LY</vt:lpstr>
      <vt:lpstr>Cust_Accts_MO12_Chg_TY</vt:lpstr>
      <vt:lpstr>Cust_Accts_PYCM</vt:lpstr>
      <vt:lpstr>Cust_Accts_PYTD</vt:lpstr>
      <vt:lpstr>Cust_Info_CM</vt:lpstr>
      <vt:lpstr>Cust_Info_FYTD</vt:lpstr>
      <vt:lpstr>Cust_Info_MO12_Chg_LY</vt:lpstr>
      <vt:lpstr>Cust_Info_MO12_Chg_TY</vt:lpstr>
      <vt:lpstr>Cust_Info_PYCM</vt:lpstr>
      <vt:lpstr>Cust_Info_PYTD</vt:lpstr>
      <vt:lpstr>Sheet1!Print_Area</vt:lpstr>
      <vt:lpstr>Sell_CM</vt:lpstr>
      <vt:lpstr>Sell_FYTD</vt:lpstr>
      <vt:lpstr>Sell_MO12_Chg_LY</vt:lpstr>
      <vt:lpstr>Sell_MO12_Chg_TY</vt:lpstr>
      <vt:lpstr>Sell_PYCM</vt:lpstr>
      <vt:lpstr>Sell_PYTD</vt:lpstr>
      <vt:lpstr>Tot_AG_Charges_FYTD</vt:lpstr>
      <vt:lpstr>Tot_AG_CM</vt:lpstr>
      <vt:lpstr>Tot_AG_Exp_FYTD</vt:lpstr>
      <vt:lpstr>Tot_AG_MO12_Chg_LY</vt:lpstr>
      <vt:lpstr>Tot_AG_MO12_Chg_TY</vt:lpstr>
      <vt:lpstr>Tot_AG_PYCM</vt:lpstr>
      <vt:lpstr>Tot_AG_PYTD</vt:lpstr>
    </vt:vector>
  </TitlesOfParts>
  <Company>DataStudy,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DataStudy, Inc.</dc:creator>
  <cp:lastModifiedBy>Austin Beshears</cp:lastModifiedBy>
  <cp:lastPrinted>2017-03-28T20:00:39Z</cp:lastPrinted>
  <dcterms:created xsi:type="dcterms:W3CDTF">1997-03-06T13:44:44Z</dcterms:created>
  <dcterms:modified xsi:type="dcterms:W3CDTF">2021-02-01T16:22:26Z</dcterms:modified>
</cp:coreProperties>
</file>