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autoCompressPictures="0" defaultThemeVersion="124226"/>
  <mc:AlternateContent xmlns:mc="http://schemas.openxmlformats.org/markup-compatibility/2006">
    <mc:Choice Requires="x15">
      <x15ac:absPath xmlns:x15ac="http://schemas.microsoft.com/office/spreadsheetml/2010/11/ac" url="\\cityutil.com\shared\Secured\RATES\Rates Common\SPP\SPP Transmission Formula Rate\Annual Update - FY2020 data\"/>
    </mc:Choice>
  </mc:AlternateContent>
  <xr:revisionPtr revIDLastSave="0" documentId="13_ncr:1_{21E47368-1972-4B8B-A8A3-07C32692D7FC}" xr6:coauthVersionLast="46" xr6:coauthVersionMax="46" xr10:uidLastSave="{00000000-0000-0000-0000-000000000000}"/>
  <bookViews>
    <workbookView xWindow="-25320" yWindow="-120" windowWidth="25440" windowHeight="15390" tabRatio="867" xr2:uid="{2593D402-9D5C-42D9-8F7F-A6A65BBCE8B3}"/>
  </bookViews>
  <sheets>
    <sheet name="Summary" sheetId="31" r:id="rId1"/>
    <sheet name="Index" sheetId="21" r:id="rId2"/>
    <sheet name="Rate" sheetId="9" r:id="rId3"/>
    <sheet name="ATRR" sheetId="1" r:id="rId4"/>
    <sheet name="Worksheet A" sheetId="3" r:id="rId5"/>
    <sheet name="Worksheet B" sheetId="7" r:id="rId6"/>
    <sheet name="Worksheet C" sheetId="4" r:id="rId7"/>
    <sheet name="Worksheet D" sheetId="23" r:id="rId8"/>
    <sheet name="Worksheet E" sheetId="22" r:id="rId9"/>
    <sheet name="Worksheet F" sheetId="30" r:id="rId10"/>
    <sheet name="Worksheet G" sheetId="18" r:id="rId11"/>
    <sheet name="Worksheet H" sheetId="27" r:id="rId12"/>
    <sheet name="Worksheet I" sheetId="26" r:id="rId13"/>
    <sheet name="Worksheet J" sheetId="32" r:id="rId14"/>
  </sheets>
  <externalReferences>
    <externalReference r:id="rId15"/>
  </externalReferences>
  <definedNames>
    <definedName name="ACCDEP">'[1]Acc Dep Input'!$1:$1048576</definedName>
    <definedName name="AGEXP">'[1]Revenues-Expenses'!$D$558:$S$614</definedName>
    <definedName name="APN" localSheetId="7">'[1]Revenues-Expenses'!#REF!</definedName>
    <definedName name="APN" localSheetId="9">'[1]Revenues-Expenses'!#REF!</definedName>
    <definedName name="APN" localSheetId="10">'[1]Revenues-Expenses'!#REF!</definedName>
    <definedName name="APN" localSheetId="12">'[1]Revenues-Expenses'!#REF!</definedName>
    <definedName name="APN" localSheetId="13">'[1]Revenues-Expenses'!#REF!</definedName>
    <definedName name="APN">'[1]Revenues-Expenses'!#REF!</definedName>
    <definedName name="ASD">'[1]Revenues-Expenses'!$AB$3</definedName>
    <definedName name="CSALLOCATIONS">'[1]Labor Input'!$M$3:$P$23</definedName>
    <definedName name="CWIP">'[1]CWIP Input'!$A:$C</definedName>
    <definedName name="EEXP">'[1]Revenues-Expenses'!$D$6:$S$556</definedName>
    <definedName name="ELABOR">'[1]Labor FERC'!$C$5:$E$373</definedName>
    <definedName name="ELECTAG">[1]Allocators!$A$3:$G$14</definedName>
    <definedName name="EXP">'[1]Expenses-FERC'!$D$3:$D$2087</definedName>
    <definedName name="EXPSUM">'[1]Expenses-FERC'!$F$3:$F$2862</definedName>
    <definedName name="GASAG">[1]Allocators!$A$16:$G$27</definedName>
    <definedName name="GLABOR">'[1]Labor FERC'!$I$5:$K$264</definedName>
    <definedName name="GLLABOR">'[1]Labor Input'!$C$2:$C$605</definedName>
    <definedName name="GLLABORSUM">'[1]Labor Input'!$G$2:$G$605</definedName>
    <definedName name="LABORCK">'[1]Labor Input'!$J$2:$K$501</definedName>
    <definedName name="NGEXP">'[1]Revenues-Expenses'!$D$706:$S$845</definedName>
    <definedName name="NvsASD">"V2012-09-30"</definedName>
    <definedName name="NvsAutoDrillOk">"VN"</definedName>
    <definedName name="NvsElapsedTime">0.000393518515920732</definedName>
    <definedName name="NvsEndTime">41204.4646412037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Effdt">"V1960-01-01"</definedName>
    <definedName name="NvsPanelSetid">"VCU"</definedName>
    <definedName name="NvsReqBU">"VCU"</definedName>
    <definedName name="NvsReqBUOnly">"VY"</definedName>
    <definedName name="NvsTransLed">"VN"</definedName>
    <definedName name="NvsTreeASD">"V2012-09-30"</definedName>
    <definedName name="NvsValTbl.ACCOUNT">"GL_ACCOUNT_TBL"</definedName>
    <definedName name="NvsValTbl.PRODUCT">"PRODUCT_TBL"</definedName>
    <definedName name="PLANT">'[1]Plant Input'!$B:$O</definedName>
    <definedName name="_xlnm.Print_Area" localSheetId="3">ATRR!$A$1:$J$36</definedName>
    <definedName name="_xlnm.Print_Area" localSheetId="1">Index!$A$1:$F$31</definedName>
    <definedName name="_xlnm.Print_Area" localSheetId="4">'Worksheet A'!$A$1:$D$29</definedName>
    <definedName name="_xlnm.Print_Area" localSheetId="5">'Worksheet B'!$A$1:$G$33</definedName>
    <definedName name="_xlnm.Print_Area" localSheetId="6">'Worksheet C'!$A$1:$G$59</definedName>
    <definedName name="_xlnm.Print_Area" localSheetId="7">'Worksheet D'!$A$1:$N$100</definedName>
    <definedName name="_xlnm.Print_Area" localSheetId="8">'Worksheet E'!$A$1:$G$37</definedName>
    <definedName name="_xlnm.Print_Area" localSheetId="9">'Worksheet F'!$A$1:$I$26</definedName>
    <definedName name="_xlnm.Print_Area" localSheetId="10">'Worksheet G'!$A$1:$L$25</definedName>
    <definedName name="_xlnm.Print_Area" localSheetId="11">'Worksheet H'!$A$1:$N$62</definedName>
    <definedName name="TLABOR">'[1]Labor FERC'!$U$5:$W$312</definedName>
    <definedName name="WATAG">[1]Allocators!$A$29:$G$40</definedName>
    <definedName name="WEXP">'[1]Revenues-Expenses'!$D$847:$S$1042</definedName>
    <definedName name="WLABOR">'[1]Labor FERC'!$O$5:$Q$328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3" i="27" l="1"/>
  <c r="A42" i="4" l="1"/>
  <c r="A43" i="4" s="1"/>
  <c r="A44" i="4" s="1"/>
  <c r="A45" i="4" s="1"/>
  <c r="A46" i="4" s="1"/>
  <c r="A47" i="4" s="1"/>
  <c r="A48" i="4" s="1"/>
  <c r="A49" i="4" s="1"/>
  <c r="A50" i="4" s="1"/>
  <c r="A51" i="4" s="1"/>
  <c r="A52" i="4" s="1"/>
  <c r="A55" i="4" s="1"/>
  <c r="A56" i="4" s="1"/>
  <c r="A57" i="4" s="1"/>
  <c r="A58" i="4" s="1"/>
  <c r="A59" i="4" s="1"/>
  <c r="A39" i="4"/>
  <c r="A41" i="4" s="1"/>
  <c r="A30" i="4"/>
  <c r="A31" i="4" s="1"/>
  <c r="A32" i="4" s="1"/>
  <c r="A33" i="4" s="1"/>
  <c r="A34" i="4" s="1"/>
  <c r="A35" i="4" s="1"/>
  <c r="A36" i="4" s="1"/>
  <c r="A29" i="4"/>
  <c r="A21" i="4"/>
  <c r="A22" i="4" s="1"/>
  <c r="A23" i="4" s="1"/>
  <c r="A24" i="4" s="1"/>
  <c r="A25" i="4" s="1"/>
  <c r="A26" i="4" s="1"/>
  <c r="A20" i="4"/>
  <c r="A16" i="4"/>
  <c r="A17" i="4" s="1"/>
  <c r="A18" i="4" s="1"/>
  <c r="A15" i="4"/>
  <c r="H61" i="23" l="1"/>
  <c r="H14" i="23"/>
  <c r="A22" i="26" l="1"/>
  <c r="A25" i="32"/>
  <c r="A22" i="32"/>
  <c r="A21" i="32"/>
  <c r="A13" i="30" l="1"/>
  <c r="A14" i="30" s="1"/>
  <c r="A15" i="30" s="1"/>
  <c r="A16" i="30" s="1"/>
  <c r="A17" i="30" s="1"/>
  <c r="A18" i="30" s="1"/>
  <c r="A19" i="30" s="1"/>
  <c r="A20" i="30" s="1"/>
  <c r="A21" i="30" s="1"/>
  <c r="A22" i="30" s="1"/>
  <c r="A23" i="30" s="1"/>
  <c r="A24" i="30" s="1"/>
  <c r="F37" i="32" l="1"/>
  <c r="C247" i="32" l="1"/>
  <c r="F173" i="32"/>
  <c r="D178" i="32" s="1"/>
  <c r="C178" i="32"/>
  <c r="C109" i="32"/>
  <c r="C111" i="26"/>
  <c r="F104" i="32"/>
  <c r="D109" i="32" s="1"/>
  <c r="D42" i="32"/>
  <c r="E109" i="32" l="1"/>
  <c r="C110" i="32" s="1"/>
  <c r="D110" i="32" s="1"/>
  <c r="G17" i="32"/>
  <c r="G16" i="32"/>
  <c r="G15" i="32"/>
  <c r="G14" i="32"/>
  <c r="B247" i="32"/>
  <c r="B248" i="32" s="1"/>
  <c r="B249" i="32" s="1"/>
  <c r="B250" i="32" s="1"/>
  <c r="B251" i="32" s="1"/>
  <c r="B252" i="32" s="1"/>
  <c r="B253" i="32" s="1"/>
  <c r="B254" i="32" s="1"/>
  <c r="B255" i="32" s="1"/>
  <c r="B256" i="32" s="1"/>
  <c r="B257" i="32" s="1"/>
  <c r="B258" i="32" s="1"/>
  <c r="B259" i="32" s="1"/>
  <c r="B260" i="32" s="1"/>
  <c r="B261" i="32" s="1"/>
  <c r="B262" i="32" s="1"/>
  <c r="B263" i="32" s="1"/>
  <c r="B264" i="32" s="1"/>
  <c r="B265" i="32" s="1"/>
  <c r="B266" i="32" s="1"/>
  <c r="B267" i="32" s="1"/>
  <c r="B268" i="32" s="1"/>
  <c r="B269" i="32" s="1"/>
  <c r="B270" i="32" s="1"/>
  <c r="B271" i="32" s="1"/>
  <c r="B272" i="32" s="1"/>
  <c r="B273" i="32" s="1"/>
  <c r="B274" i="32" s="1"/>
  <c r="B275" i="32" s="1"/>
  <c r="B276" i="32" s="1"/>
  <c r="B277" i="32" s="1"/>
  <c r="B278" i="32" s="1"/>
  <c r="B279" i="32" s="1"/>
  <c r="B280" i="32" s="1"/>
  <c r="B281" i="32" s="1"/>
  <c r="B282" i="32" s="1"/>
  <c r="B283" i="32" s="1"/>
  <c r="B284" i="32" s="1"/>
  <c r="B285" i="32" s="1"/>
  <c r="B286" i="32" s="1"/>
  <c r="B287" i="32" s="1"/>
  <c r="B288" i="32" s="1"/>
  <c r="B289" i="32" s="1"/>
  <c r="B290" i="32" s="1"/>
  <c r="B291" i="32" s="1"/>
  <c r="B292" i="32" s="1"/>
  <c r="B293" i="32" s="1"/>
  <c r="B294" i="32" s="1"/>
  <c r="B295" i="32" s="1"/>
  <c r="B296" i="32" s="1"/>
  <c r="B297" i="32" s="1"/>
  <c r="F242" i="32"/>
  <c r="B178" i="32"/>
  <c r="B179" i="32" s="1"/>
  <c r="B180" i="32" s="1"/>
  <c r="B181" i="32" s="1"/>
  <c r="B182" i="32" s="1"/>
  <c r="B183" i="32" s="1"/>
  <c r="B184" i="32" s="1"/>
  <c r="B185" i="32" s="1"/>
  <c r="B186" i="32" s="1"/>
  <c r="B187" i="32" s="1"/>
  <c r="B188" i="32" s="1"/>
  <c r="B189" i="32" s="1"/>
  <c r="B190" i="32" s="1"/>
  <c r="B191" i="32" s="1"/>
  <c r="B192" i="32" s="1"/>
  <c r="B193" i="32" s="1"/>
  <c r="B194" i="32" s="1"/>
  <c r="B195" i="32" s="1"/>
  <c r="B196" i="32" s="1"/>
  <c r="B197" i="32" s="1"/>
  <c r="B198" i="32" s="1"/>
  <c r="B199" i="32" s="1"/>
  <c r="B200" i="32" s="1"/>
  <c r="B201" i="32" s="1"/>
  <c r="B202" i="32" s="1"/>
  <c r="B203" i="32" s="1"/>
  <c r="B204" i="32" s="1"/>
  <c r="B205" i="32" s="1"/>
  <c r="B206" i="32" s="1"/>
  <c r="B207" i="32" s="1"/>
  <c r="B208" i="32" s="1"/>
  <c r="B209" i="32" s="1"/>
  <c r="B210" i="32" s="1"/>
  <c r="B211" i="32" s="1"/>
  <c r="B212" i="32" s="1"/>
  <c r="B213" i="32" s="1"/>
  <c r="B214" i="32" s="1"/>
  <c r="B215" i="32" s="1"/>
  <c r="B216" i="32" s="1"/>
  <c r="B217" i="32" s="1"/>
  <c r="B218" i="32" s="1"/>
  <c r="B219" i="32" s="1"/>
  <c r="B220" i="32" s="1"/>
  <c r="B221" i="32" s="1"/>
  <c r="B222" i="32" s="1"/>
  <c r="B223" i="32" s="1"/>
  <c r="B224" i="32" s="1"/>
  <c r="B225" i="32" s="1"/>
  <c r="B226" i="32" s="1"/>
  <c r="B227" i="32" s="1"/>
  <c r="B228" i="32" s="1"/>
  <c r="E178" i="32"/>
  <c r="C179" i="32" s="1"/>
  <c r="B109" i="32"/>
  <c r="B110" i="32" s="1"/>
  <c r="B111" i="32" s="1"/>
  <c r="B112" i="32" s="1"/>
  <c r="B113" i="32" s="1"/>
  <c r="B114" i="32" s="1"/>
  <c r="B115" i="32" s="1"/>
  <c r="B116" i="32" s="1"/>
  <c r="B117" i="32" s="1"/>
  <c r="B118" i="32" s="1"/>
  <c r="B119" i="32" s="1"/>
  <c r="B120" i="32" s="1"/>
  <c r="B121" i="32" s="1"/>
  <c r="B122" i="32" s="1"/>
  <c r="B123" i="32" s="1"/>
  <c r="B124" i="32" s="1"/>
  <c r="B125" i="32" s="1"/>
  <c r="B126" i="32" s="1"/>
  <c r="B127" i="32" s="1"/>
  <c r="B128" i="32" s="1"/>
  <c r="B129" i="32" s="1"/>
  <c r="B130" i="32" s="1"/>
  <c r="B131" i="32" s="1"/>
  <c r="F101" i="32"/>
  <c r="C42" i="32"/>
  <c r="B42" i="32"/>
  <c r="B43" i="32" s="1"/>
  <c r="B44" i="32" s="1"/>
  <c r="B45" i="32" s="1"/>
  <c r="B46" i="32" s="1"/>
  <c r="B47" i="32" s="1"/>
  <c r="B48" i="32" s="1"/>
  <c r="B49" i="32" s="1"/>
  <c r="B50" i="32" s="1"/>
  <c r="B51" i="32" s="1"/>
  <c r="B52" i="32" s="1"/>
  <c r="B53" i="32" s="1"/>
  <c r="B54" i="32" s="1"/>
  <c r="B55" i="32" s="1"/>
  <c r="B56" i="32" s="1"/>
  <c r="B57" i="32" s="1"/>
  <c r="B58" i="32" s="1"/>
  <c r="B59" i="32" s="1"/>
  <c r="B60" i="32" s="1"/>
  <c r="B61" i="32" s="1"/>
  <c r="B62" i="32" s="1"/>
  <c r="B63" i="32" s="1"/>
  <c r="B64" i="32" s="1"/>
  <c r="B65" i="32" s="1"/>
  <c r="B66" i="32" s="1"/>
  <c r="B67" i="32" s="1"/>
  <c r="A12" i="32"/>
  <c r="A13" i="32" s="1"/>
  <c r="A14" i="32" s="1"/>
  <c r="A15" i="32" s="1"/>
  <c r="A16" i="32" s="1"/>
  <c r="A17" i="32" s="1"/>
  <c r="A18" i="32" s="1"/>
  <c r="A19" i="32" s="1"/>
  <c r="A27" i="32" s="1"/>
  <c r="A4" i="32"/>
  <c r="A3" i="32"/>
  <c r="A2" i="32"/>
  <c r="D247" i="32" l="1"/>
  <c r="E247" i="32" s="1"/>
  <c r="C248" i="32" s="1"/>
  <c r="D248" i="32" s="1"/>
  <c r="E248" i="32" s="1"/>
  <c r="C249" i="32" s="1"/>
  <c r="D179" i="32"/>
  <c r="E179" i="32" s="1"/>
  <c r="C180" i="32" s="1"/>
  <c r="E110" i="32"/>
  <c r="C111" i="32" s="1"/>
  <c r="D111" i="32" s="1"/>
  <c r="A29" i="32"/>
  <c r="A30" i="32" s="1"/>
  <c r="A31"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G19" i="32"/>
  <c r="B132" i="32"/>
  <c r="B133" i="32" s="1"/>
  <c r="B134" i="32" s="1"/>
  <c r="B135" i="32" s="1"/>
  <c r="B136" i="32" s="1"/>
  <c r="B137" i="32" s="1"/>
  <c r="B138" i="32" s="1"/>
  <c r="B139" i="32" s="1"/>
  <c r="B140" i="32" s="1"/>
  <c r="B141" i="32" s="1"/>
  <c r="B142" i="32" s="1"/>
  <c r="B143" i="32" s="1"/>
  <c r="B144" i="32" s="1"/>
  <c r="B145" i="32" s="1"/>
  <c r="B146" i="32" s="1"/>
  <c r="B147" i="32" s="1"/>
  <c r="B148" i="32" s="1"/>
  <c r="B149" i="32" s="1"/>
  <c r="B150" i="32" s="1"/>
  <c r="B151" i="32" s="1"/>
  <c r="B152" i="32" s="1"/>
  <c r="B153" i="32" s="1"/>
  <c r="B154" i="32" s="1"/>
  <c r="B155" i="32" s="1"/>
  <c r="B156" i="32" s="1"/>
  <c r="B157" i="32" s="1"/>
  <c r="B158" i="32" s="1"/>
  <c r="B159" i="32" s="1"/>
  <c r="B68" i="32"/>
  <c r="B69" i="32" s="1"/>
  <c r="B70" i="32" s="1"/>
  <c r="B71" i="32" s="1"/>
  <c r="B72" i="32" s="1"/>
  <c r="B73" i="32" s="1"/>
  <c r="B74" i="32" s="1"/>
  <c r="B75" i="32" s="1"/>
  <c r="B76" i="32" s="1"/>
  <c r="B77" i="32" s="1"/>
  <c r="B78" i="32" s="1"/>
  <c r="B79" i="32" s="1"/>
  <c r="B80" i="32" s="1"/>
  <c r="B81" i="32" s="1"/>
  <c r="B82" i="32" s="1"/>
  <c r="B83" i="32" s="1"/>
  <c r="B84" i="32" s="1"/>
  <c r="B85" i="32" s="1"/>
  <c r="B86" i="32" s="1"/>
  <c r="B87" i="32" s="1"/>
  <c r="B88" i="32" s="1"/>
  <c r="B89" i="32" s="1"/>
  <c r="B90" i="32" s="1"/>
  <c r="B91" i="32" s="1"/>
  <c r="E42" i="32"/>
  <c r="C43" i="32" s="1"/>
  <c r="D43" i="32" s="1"/>
  <c r="B180" i="26"/>
  <c r="A95" i="32" l="1"/>
  <c r="A96" i="32" s="1"/>
  <c r="A97" i="32" s="1"/>
  <c r="A100" i="32" s="1"/>
  <c r="A101" i="32" s="1"/>
  <c r="A102" i="32" s="1"/>
  <c r="A103" i="32" s="1"/>
  <c r="A104"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D249" i="32"/>
  <c r="E249" i="32" s="1"/>
  <c r="C250" i="32" s="1"/>
  <c r="D180" i="32"/>
  <c r="E180" i="32" s="1"/>
  <c r="C181" i="32" s="1"/>
  <c r="E111" i="32"/>
  <c r="C112" i="32" s="1"/>
  <c r="D112" i="32" s="1"/>
  <c r="E112" i="32" s="1"/>
  <c r="C113" i="32" s="1"/>
  <c r="D113" i="32" s="1"/>
  <c r="E43" i="32"/>
  <c r="E23" i="27"/>
  <c r="F23" i="27"/>
  <c r="G23" i="27"/>
  <c r="H23" i="27"/>
  <c r="I23" i="27"/>
  <c r="J12" i="27"/>
  <c r="A164" i="32" l="1"/>
  <c r="A165" i="32" s="1"/>
  <c r="A166" i="32" s="1"/>
  <c r="A169" i="32" s="1"/>
  <c r="A170" i="32" s="1"/>
  <c r="A171" i="32" s="1"/>
  <c r="A172" i="32" s="1"/>
  <c r="A173"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D250" i="32"/>
  <c r="E250" i="32" s="1"/>
  <c r="C251" i="32" s="1"/>
  <c r="D181" i="32"/>
  <c r="E181" i="32" s="1"/>
  <c r="C182" i="32" s="1"/>
  <c r="E113" i="32"/>
  <c r="C114" i="32" s="1"/>
  <c r="D114" i="32" s="1"/>
  <c r="C44" i="32"/>
  <c r="I14" i="32"/>
  <c r="J14" i="32" s="1"/>
  <c r="J23" i="27"/>
  <c r="E27" i="23"/>
  <c r="A233" i="32" l="1"/>
  <c r="A234" i="32" s="1"/>
  <c r="A235"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A268" i="32" s="1"/>
  <c r="A269" i="32" s="1"/>
  <c r="A270" i="32" s="1"/>
  <c r="A271" i="32" s="1"/>
  <c r="A272" i="32" s="1"/>
  <c r="A273" i="32" s="1"/>
  <c r="A274" i="32" s="1"/>
  <c r="A275"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D251" i="32"/>
  <c r="E251" i="32" s="1"/>
  <c r="C252" i="32" s="1"/>
  <c r="D182" i="32"/>
  <c r="E182" i="32" s="1"/>
  <c r="C183" i="32" s="1"/>
  <c r="E114" i="32"/>
  <c r="C115" i="32" s="1"/>
  <c r="D115" i="32" s="1"/>
  <c r="D44" i="32"/>
  <c r="E44" i="32" s="1"/>
  <c r="C45" i="32" s="1"/>
  <c r="D252" i="32" l="1"/>
  <c r="E252" i="32" s="1"/>
  <c r="C253" i="32" s="1"/>
  <c r="D183" i="32"/>
  <c r="E183" i="32" s="1"/>
  <c r="C184" i="32" s="1"/>
  <c r="E115" i="32"/>
  <c r="C116" i="32" s="1"/>
  <c r="D116" i="32" s="1"/>
  <c r="D45" i="32"/>
  <c r="E45" i="32" s="1"/>
  <c r="C46" i="32" s="1"/>
  <c r="D253" i="32" l="1"/>
  <c r="E253" i="32" s="1"/>
  <c r="C254" i="32" s="1"/>
  <c r="D184" i="32"/>
  <c r="E184" i="32" s="1"/>
  <c r="C185" i="32" s="1"/>
  <c r="E116" i="32"/>
  <c r="C117" i="32" s="1"/>
  <c r="D117" i="32" s="1"/>
  <c r="D46" i="32"/>
  <c r="E46" i="32" s="1"/>
  <c r="C47" i="32" s="1"/>
  <c r="F44" i="27"/>
  <c r="D254" i="32" l="1"/>
  <c r="E254" i="32" s="1"/>
  <c r="C255" i="32" s="1"/>
  <c r="D185" i="32"/>
  <c r="E185" i="32" s="1"/>
  <c r="C186" i="32" s="1"/>
  <c r="E117" i="32"/>
  <c r="C118" i="32" s="1"/>
  <c r="D118" i="32" s="1"/>
  <c r="D47" i="32"/>
  <c r="E47" i="32" s="1"/>
  <c r="C48" i="32" s="1"/>
  <c r="H25" i="18"/>
  <c r="D255" i="32" l="1"/>
  <c r="E255" i="32" s="1"/>
  <c r="C256" i="32" s="1"/>
  <c r="D186" i="32"/>
  <c r="E186" i="32" s="1"/>
  <c r="C187" i="32" s="1"/>
  <c r="E118" i="32"/>
  <c r="C119" i="32" s="1"/>
  <c r="D119" i="32" s="1"/>
  <c r="D48" i="32"/>
  <c r="E48" i="32" s="1"/>
  <c r="C49" i="32" s="1"/>
  <c r="K52" i="23"/>
  <c r="D27" i="23"/>
  <c r="M25" i="23"/>
  <c r="F25" i="23"/>
  <c r="I25" i="23" s="1"/>
  <c r="K27" i="23"/>
  <c r="F26" i="23"/>
  <c r="I26" i="23" s="1"/>
  <c r="L26" i="23"/>
  <c r="M26" i="23" s="1"/>
  <c r="L51" i="23"/>
  <c r="M51" i="23" s="1"/>
  <c r="L19" i="23"/>
  <c r="M19" i="23" s="1"/>
  <c r="L20" i="23"/>
  <c r="M20" i="23" s="1"/>
  <c r="L23" i="23"/>
  <c r="M23" i="23" s="1"/>
  <c r="L24" i="23"/>
  <c r="M24" i="23" s="1"/>
  <c r="E52" i="23"/>
  <c r="F51" i="23"/>
  <c r="F50" i="23"/>
  <c r="L50" i="23"/>
  <c r="M50" i="23" s="1"/>
  <c r="D52" i="23"/>
  <c r="H54" i="23"/>
  <c r="H56" i="23"/>
  <c r="I56" i="23" s="1"/>
  <c r="K54" i="23"/>
  <c r="H57" i="23"/>
  <c r="I57" i="23" s="1"/>
  <c r="L13" i="23"/>
  <c r="L21" i="23"/>
  <c r="M21" i="23" s="1"/>
  <c r="L22" i="23"/>
  <c r="M22" i="23" s="1"/>
  <c r="L31" i="23"/>
  <c r="M31" i="23" s="1"/>
  <c r="L32" i="23"/>
  <c r="M32" i="23" s="1"/>
  <c r="L33" i="23"/>
  <c r="M33" i="23" s="1"/>
  <c r="L34" i="23"/>
  <c r="M34" i="23" s="1"/>
  <c r="L35" i="23"/>
  <c r="M35" i="23" s="1"/>
  <c r="L36" i="23"/>
  <c r="M36" i="23" s="1"/>
  <c r="L37" i="23"/>
  <c r="M37" i="23" s="1"/>
  <c r="L38" i="23"/>
  <c r="M38" i="23" s="1"/>
  <c r="L39" i="23"/>
  <c r="M39" i="23" s="1"/>
  <c r="L40" i="23"/>
  <c r="M40" i="23" s="1"/>
  <c r="L41" i="23"/>
  <c r="M41" i="23" s="1"/>
  <c r="L42" i="23"/>
  <c r="M42" i="23" s="1"/>
  <c r="L43" i="23"/>
  <c r="M43" i="23" s="1"/>
  <c r="L44" i="23"/>
  <c r="M44" i="23" s="1"/>
  <c r="L45" i="23"/>
  <c r="M45" i="23" s="1"/>
  <c r="L46" i="23"/>
  <c r="M46" i="23" s="1"/>
  <c r="L47" i="23"/>
  <c r="M47" i="23" s="1"/>
  <c r="L48" i="23"/>
  <c r="M48" i="23" s="1"/>
  <c r="L49" i="23"/>
  <c r="M49" i="23" s="1"/>
  <c r="L30" i="23"/>
  <c r="M30" i="23" s="1"/>
  <c r="F18" i="4"/>
  <c r="G14" i="1" s="1"/>
  <c r="I14" i="1" s="1"/>
  <c r="A25" i="26"/>
  <c r="F43" i="4"/>
  <c r="F44" i="4"/>
  <c r="F45" i="4"/>
  <c r="F46" i="4"/>
  <c r="F47" i="4"/>
  <c r="F48" i="4"/>
  <c r="F49" i="4"/>
  <c r="F50" i="4"/>
  <c r="F51" i="4"/>
  <c r="F17" i="4"/>
  <c r="F20" i="4"/>
  <c r="F21" i="4"/>
  <c r="F22" i="4"/>
  <c r="F23" i="4"/>
  <c r="F24" i="4"/>
  <c r="F26" i="4"/>
  <c r="F30" i="4"/>
  <c r="F31" i="4"/>
  <c r="F32" i="4"/>
  <c r="F33" i="4"/>
  <c r="F34" i="4"/>
  <c r="F35" i="4"/>
  <c r="D36" i="22"/>
  <c r="F14" i="23" s="1"/>
  <c r="F19" i="23"/>
  <c r="F20" i="23"/>
  <c r="I20" i="23" s="1"/>
  <c r="F21" i="23"/>
  <c r="I21" i="23" s="1"/>
  <c r="F22" i="23"/>
  <c r="I22" i="23" s="1"/>
  <c r="F23" i="23"/>
  <c r="I23" i="23" s="1"/>
  <c r="F24" i="23"/>
  <c r="I24" i="23" s="1"/>
  <c r="F30" i="23"/>
  <c r="I30" i="23" s="1"/>
  <c r="F31" i="23"/>
  <c r="I31" i="23" s="1"/>
  <c r="F32" i="23"/>
  <c r="I32" i="23" s="1"/>
  <c r="F33" i="23"/>
  <c r="I33" i="23" s="1"/>
  <c r="F34" i="23"/>
  <c r="I34" i="23" s="1"/>
  <c r="F35" i="23"/>
  <c r="F36" i="23"/>
  <c r="I36" i="23" s="1"/>
  <c r="F37" i="23"/>
  <c r="I37" i="23" s="1"/>
  <c r="F38" i="23"/>
  <c r="I38" i="23" s="1"/>
  <c r="F39" i="23"/>
  <c r="I39" i="23" s="1"/>
  <c r="F40" i="23"/>
  <c r="I40" i="23" s="1"/>
  <c r="F41" i="23"/>
  <c r="I41" i="23" s="1"/>
  <c r="F42" i="23"/>
  <c r="I42" i="23" s="1"/>
  <c r="F43" i="23"/>
  <c r="I43" i="23" s="1"/>
  <c r="F44" i="23"/>
  <c r="I44" i="23" s="1"/>
  <c r="F45" i="23"/>
  <c r="I45" i="23" s="1"/>
  <c r="F46" i="23"/>
  <c r="I46" i="23" s="1"/>
  <c r="F47" i="23"/>
  <c r="I47" i="23" s="1"/>
  <c r="F48" i="23"/>
  <c r="I48" i="23" s="1"/>
  <c r="F49" i="23"/>
  <c r="I49" i="23" s="1"/>
  <c r="I60" i="23"/>
  <c r="A4" i="26"/>
  <c r="A3" i="26"/>
  <c r="A2" i="26"/>
  <c r="A4" i="7"/>
  <c r="A3" i="7"/>
  <c r="A2" i="7"/>
  <c r="A12" i="26"/>
  <c r="A13" i="26" s="1"/>
  <c r="A14" i="26" s="1"/>
  <c r="A15" i="26" s="1"/>
  <c r="A16" i="26" s="1"/>
  <c r="A17" i="26" s="1"/>
  <c r="A18" i="26" s="1"/>
  <c r="A19" i="26" s="1"/>
  <c r="F103" i="26"/>
  <c r="F25" i="27"/>
  <c r="G18" i="1" s="1"/>
  <c r="I18" i="1" s="1"/>
  <c r="G24" i="30"/>
  <c r="E25" i="4" s="1"/>
  <c r="E36" i="4" s="1"/>
  <c r="F17" i="9"/>
  <c r="J21" i="27"/>
  <c r="L21" i="27" s="1"/>
  <c r="N21" i="27" s="1"/>
  <c r="M23" i="27"/>
  <c r="E28" i="27" s="1"/>
  <c r="E31" i="27" s="1"/>
  <c r="J19" i="27"/>
  <c r="L19" i="27" s="1"/>
  <c r="N19" i="27" s="1"/>
  <c r="J18" i="27"/>
  <c r="L18" i="27" s="1"/>
  <c r="N18" i="27" s="1"/>
  <c r="J16" i="27"/>
  <c r="L16" i="27" s="1"/>
  <c r="N16" i="27" s="1"/>
  <c r="J17" i="27"/>
  <c r="L17" i="27" s="1"/>
  <c r="N17" i="27" s="1"/>
  <c r="J22" i="27"/>
  <c r="L22" i="27" s="1"/>
  <c r="N22" i="27" s="1"/>
  <c r="J13" i="27"/>
  <c r="L13" i="27" s="1"/>
  <c r="N13" i="27" s="1"/>
  <c r="K23" i="27"/>
  <c r="J14" i="27"/>
  <c r="L14" i="27" s="1"/>
  <c r="N14" i="27" s="1"/>
  <c r="J15" i="27"/>
  <c r="L15" i="27" s="1"/>
  <c r="N15" i="27" s="1"/>
  <c r="J20" i="27"/>
  <c r="L20" i="27" s="1"/>
  <c r="N20" i="27" s="1"/>
  <c r="L12" i="27"/>
  <c r="N12" i="27" s="1"/>
  <c r="E39" i="4"/>
  <c r="F39" i="4" s="1"/>
  <c r="D36" i="4"/>
  <c r="A3" i="27"/>
  <c r="A2" i="27"/>
  <c r="A1" i="27"/>
  <c r="A4" i="18"/>
  <c r="A3" i="18"/>
  <c r="A2" i="18"/>
  <c r="A4" i="30"/>
  <c r="A3" i="30"/>
  <c r="A2" i="30"/>
  <c r="A2" i="22"/>
  <c r="A4" i="22"/>
  <c r="A3" i="22"/>
  <c r="A4" i="23"/>
  <c r="A3" i="23"/>
  <c r="A2" i="23"/>
  <c r="B4" i="4"/>
  <c r="B3" i="4"/>
  <c r="B2" i="4"/>
  <c r="B4" i="3"/>
  <c r="B3" i="3"/>
  <c r="B2" i="3"/>
  <c r="A4" i="1"/>
  <c r="A3" i="1"/>
  <c r="A2" i="1"/>
  <c r="A4" i="9"/>
  <c r="A3" i="9"/>
  <c r="A2" i="9"/>
  <c r="E44" i="27"/>
  <c r="E52" i="4"/>
  <c r="D52" i="4"/>
  <c r="C45" i="26"/>
  <c r="C248" i="26"/>
  <c r="C180" i="26"/>
  <c r="B248" i="26"/>
  <c r="B249" i="26" s="1"/>
  <c r="B250" i="26" s="1"/>
  <c r="B251" i="26" s="1"/>
  <c r="B252" i="26" s="1"/>
  <c r="B253" i="26" s="1"/>
  <c r="B254" i="26" s="1"/>
  <c r="B255" i="26" s="1"/>
  <c r="B256" i="26" s="1"/>
  <c r="B257" i="26" s="1"/>
  <c r="B258" i="26" s="1"/>
  <c r="B259" i="26" s="1"/>
  <c r="B260" i="26" s="1"/>
  <c r="B261" i="26" s="1"/>
  <c r="B262" i="26" s="1"/>
  <c r="B263" i="26" s="1"/>
  <c r="B264" i="26" s="1"/>
  <c r="B265" i="26" s="1"/>
  <c r="B266" i="26" s="1"/>
  <c r="B267" i="26" s="1"/>
  <c r="B268" i="26" s="1"/>
  <c r="B269" i="26" s="1"/>
  <c r="B270" i="26" s="1"/>
  <c r="B271" i="26" s="1"/>
  <c r="B272" i="26" s="1"/>
  <c r="F243" i="26"/>
  <c r="D268" i="26" s="1"/>
  <c r="B181" i="26"/>
  <c r="B182" i="26" s="1"/>
  <c r="B183" i="26" s="1"/>
  <c r="B184" i="26" s="1"/>
  <c r="B185" i="26" s="1"/>
  <c r="B186" i="26" s="1"/>
  <c r="B187" i="26" s="1"/>
  <c r="B188" i="26" s="1"/>
  <c r="B189" i="26" s="1"/>
  <c r="B190" i="26" s="1"/>
  <c r="B191" i="26" s="1"/>
  <c r="F175" i="26"/>
  <c r="B111" i="26"/>
  <c r="B112" i="26" s="1"/>
  <c r="B113" i="26" s="1"/>
  <c r="B114" i="26" s="1"/>
  <c r="B115" i="26" s="1"/>
  <c r="B116" i="26" s="1"/>
  <c r="B117" i="26" s="1"/>
  <c r="F106" i="26"/>
  <c r="B45" i="26"/>
  <c r="B46" i="26" s="1"/>
  <c r="B47" i="26" s="1"/>
  <c r="B48" i="26" s="1"/>
  <c r="F40" i="26"/>
  <c r="D66" i="26" s="1"/>
  <c r="F58" i="23"/>
  <c r="F16" i="9"/>
  <c r="F35" i="22"/>
  <c r="F34" i="22"/>
  <c r="F33" i="22"/>
  <c r="F32" i="22"/>
  <c r="F31" i="22"/>
  <c r="F30" i="22"/>
  <c r="F29" i="22"/>
  <c r="F28" i="22"/>
  <c r="F27" i="22"/>
  <c r="D23" i="22"/>
  <c r="F15" i="22"/>
  <c r="F16" i="22"/>
  <c r="F17" i="22"/>
  <c r="F18" i="22"/>
  <c r="F19" i="22"/>
  <c r="F20" i="22"/>
  <c r="F21" i="22"/>
  <c r="F22" i="22"/>
  <c r="F14" i="22"/>
  <c r="A12" i="21"/>
  <c r="A14" i="21" s="1"/>
  <c r="A16" i="21" s="1"/>
  <c r="A18" i="21" s="1"/>
  <c r="A20" i="21" s="1"/>
  <c r="A22" i="21" s="1"/>
  <c r="A24" i="21" s="1"/>
  <c r="A26" i="21" s="1"/>
  <c r="A28" i="21" s="1"/>
  <c r="A30" i="21" s="1"/>
  <c r="C28" i="3"/>
  <c r="G28" i="9" s="1"/>
  <c r="D180" i="26" l="1"/>
  <c r="I14" i="23"/>
  <c r="D161" i="26"/>
  <c r="D157" i="26"/>
  <c r="D153" i="26"/>
  <c r="D149" i="26"/>
  <c r="D145" i="26"/>
  <c r="D141" i="26"/>
  <c r="D137" i="26"/>
  <c r="D133" i="26"/>
  <c r="D129" i="26"/>
  <c r="D125" i="26"/>
  <c r="D121" i="26"/>
  <c r="D117" i="26"/>
  <c r="D112" i="26"/>
  <c r="D151" i="26"/>
  <c r="D143" i="26"/>
  <c r="D131" i="26"/>
  <c r="D123" i="26"/>
  <c r="D115" i="26"/>
  <c r="D158" i="26"/>
  <c r="D150" i="26"/>
  <c r="D146" i="26"/>
  <c r="D138" i="26"/>
  <c r="D130" i="26"/>
  <c r="D122" i="26"/>
  <c r="D114" i="26"/>
  <c r="D160" i="26"/>
  <c r="D156" i="26"/>
  <c r="D152" i="26"/>
  <c r="D148" i="26"/>
  <c r="D144" i="26"/>
  <c r="D140" i="26"/>
  <c r="D136" i="26"/>
  <c r="D132" i="26"/>
  <c r="D128" i="26"/>
  <c r="D124" i="26"/>
  <c r="D120" i="26"/>
  <c r="D116" i="26"/>
  <c r="D113" i="26"/>
  <c r="D159" i="26"/>
  <c r="D155" i="26"/>
  <c r="D147" i="26"/>
  <c r="D139" i="26"/>
  <c r="D135" i="26"/>
  <c r="D127" i="26"/>
  <c r="D119" i="26"/>
  <c r="D111" i="26"/>
  <c r="E111" i="26" s="1"/>
  <c r="C112" i="26" s="1"/>
  <c r="E112" i="26" s="1"/>
  <c r="C113" i="26" s="1"/>
  <c r="E113" i="26" s="1"/>
  <c r="C114" i="26" s="1"/>
  <c r="E114" i="26" s="1"/>
  <c r="C115" i="26" s="1"/>
  <c r="E115" i="26" s="1"/>
  <c r="C116" i="26" s="1"/>
  <c r="E116" i="26" s="1"/>
  <c r="C117" i="26" s="1"/>
  <c r="D154" i="26"/>
  <c r="D142" i="26"/>
  <c r="D134" i="26"/>
  <c r="D126" i="26"/>
  <c r="D118" i="26"/>
  <c r="D256" i="32"/>
  <c r="E256" i="32" s="1"/>
  <c r="C257" i="32" s="1"/>
  <c r="D187" i="32"/>
  <c r="E187" i="32" s="1"/>
  <c r="C188" i="32" s="1"/>
  <c r="E119" i="32"/>
  <c r="C120" i="32" s="1"/>
  <c r="D120" i="32" s="1"/>
  <c r="D49" i="32"/>
  <c r="E49" i="32" s="1"/>
  <c r="C50" i="32" s="1"/>
  <c r="A27" i="26"/>
  <c r="A29" i="26" s="1"/>
  <c r="A30" i="26" s="1"/>
  <c r="A32" i="26" s="1"/>
  <c r="A33" i="26" s="1"/>
  <c r="A34" i="26" s="1"/>
  <c r="A36" i="26" s="1"/>
  <c r="A37" i="26" s="1"/>
  <c r="A38" i="26" s="1"/>
  <c r="A39" i="26" s="1"/>
  <c r="A40" i="26" s="1"/>
  <c r="D76" i="26"/>
  <c r="F172" i="26"/>
  <c r="F240" i="26"/>
  <c r="B273" i="26"/>
  <c r="B274" i="26" s="1"/>
  <c r="B275" i="26" s="1"/>
  <c r="B276" i="26" s="1"/>
  <c r="B277" i="26" s="1"/>
  <c r="B278" i="26" s="1"/>
  <c r="B279" i="26" s="1"/>
  <c r="B280" i="26" s="1"/>
  <c r="B281" i="26" s="1"/>
  <c r="B282" i="26" s="1"/>
  <c r="B283" i="26" s="1"/>
  <c r="B284" i="26" s="1"/>
  <c r="B285" i="26" s="1"/>
  <c r="B286" i="26" s="1"/>
  <c r="B287" i="26" s="1"/>
  <c r="B288" i="26" s="1"/>
  <c r="B289" i="26" s="1"/>
  <c r="B290" i="26" s="1"/>
  <c r="B291" i="26" s="1"/>
  <c r="B292" i="26" s="1"/>
  <c r="B293" i="26" s="1"/>
  <c r="B294" i="26" s="1"/>
  <c r="B295" i="26" s="1"/>
  <c r="B296" i="26" s="1"/>
  <c r="B297" i="26" s="1"/>
  <c r="B192" i="26"/>
  <c r="B193" i="26" s="1"/>
  <c r="B194" i="26" s="1"/>
  <c r="B195" i="26" s="1"/>
  <c r="B196" i="26" s="1"/>
  <c r="B197" i="26" s="1"/>
  <c r="B198" i="26" s="1"/>
  <c r="B199" i="26" s="1"/>
  <c r="B200" i="26" s="1"/>
  <c r="B201" i="26" s="1"/>
  <c r="B202" i="26" s="1"/>
  <c r="B203" i="26" s="1"/>
  <c r="B204" i="26" s="1"/>
  <c r="E180" i="26"/>
  <c r="C181" i="26" s="1"/>
  <c r="D219" i="26"/>
  <c r="D83" i="26"/>
  <c r="D196" i="26"/>
  <c r="F52" i="4"/>
  <c r="K13" i="23" s="1"/>
  <c r="K16" i="23" s="1"/>
  <c r="D87" i="26"/>
  <c r="D50" i="27"/>
  <c r="G19" i="1" s="1"/>
  <c r="D186" i="26"/>
  <c r="D59" i="26"/>
  <c r="D64" i="26"/>
  <c r="D71" i="26"/>
  <c r="D46" i="26"/>
  <c r="D77" i="26"/>
  <c r="D89" i="26"/>
  <c r="D82" i="26"/>
  <c r="D50" i="26"/>
  <c r="D78" i="26"/>
  <c r="D81" i="26"/>
  <c r="D91" i="26"/>
  <c r="D86" i="26"/>
  <c r="D79" i="26"/>
  <c r="D67" i="26"/>
  <c r="D48" i="26"/>
  <c r="D45" i="26"/>
  <c r="E45" i="26" s="1"/>
  <c r="C46" i="26" s="1"/>
  <c r="D65" i="26"/>
  <c r="D56" i="26"/>
  <c r="D52" i="26"/>
  <c r="D69" i="26"/>
  <c r="D74" i="26"/>
  <c r="D271" i="26"/>
  <c r="D215" i="26"/>
  <c r="D198" i="26"/>
  <c r="D263" i="26"/>
  <c r="D208" i="26"/>
  <c r="D204" i="26"/>
  <c r="D218" i="26"/>
  <c r="D262" i="26"/>
  <c r="D291" i="26"/>
  <c r="D72" i="26"/>
  <c r="D85" i="26"/>
  <c r="D93" i="26"/>
  <c r="D55" i="26"/>
  <c r="D57" i="26"/>
  <c r="D92" i="26"/>
  <c r="D54" i="26"/>
  <c r="D58" i="26"/>
  <c r="D60" i="26"/>
  <c r="D70" i="26"/>
  <c r="D53" i="26"/>
  <c r="D295" i="26"/>
  <c r="D282" i="26"/>
  <c r="D264" i="26"/>
  <c r="D292" i="26"/>
  <c r="D62" i="26"/>
  <c r="D63" i="26"/>
  <c r="B118" i="26"/>
  <c r="B119" i="26" s="1"/>
  <c r="B120" i="26" s="1"/>
  <c r="D192" i="26"/>
  <c r="D272" i="26"/>
  <c r="D285" i="26"/>
  <c r="D279" i="26"/>
  <c r="D49" i="26"/>
  <c r="D75" i="26"/>
  <c r="D88" i="26"/>
  <c r="D61" i="26"/>
  <c r="D80" i="26"/>
  <c r="D189" i="26"/>
  <c r="D94" i="26"/>
  <c r="D194" i="26"/>
  <c r="D84" i="26"/>
  <c r="D90" i="26"/>
  <c r="D68" i="26"/>
  <c r="D47" i="26"/>
  <c r="D73" i="26"/>
  <c r="D51" i="26"/>
  <c r="D214" i="26"/>
  <c r="D290" i="26"/>
  <c r="D256" i="26"/>
  <c r="D266" i="26"/>
  <c r="D253" i="26"/>
  <c r="D286" i="26"/>
  <c r="D273" i="26"/>
  <c r="D202" i="26"/>
  <c r="D184" i="26"/>
  <c r="D213" i="26"/>
  <c r="D199" i="26"/>
  <c r="D211" i="26"/>
  <c r="D185" i="26"/>
  <c r="D203" i="26"/>
  <c r="D188" i="26"/>
  <c r="I51" i="23"/>
  <c r="D182" i="26"/>
  <c r="D212" i="26"/>
  <c r="D207" i="26"/>
  <c r="D190" i="26"/>
  <c r="D197" i="26"/>
  <c r="D183" i="26"/>
  <c r="D181" i="26"/>
  <c r="D209" i="26"/>
  <c r="D195" i="26"/>
  <c r="D258" i="26"/>
  <c r="D277" i="26"/>
  <c r="D276" i="26"/>
  <c r="D257" i="26"/>
  <c r="D259" i="26"/>
  <c r="D216" i="26"/>
  <c r="D210" i="26"/>
  <c r="D206" i="26"/>
  <c r="D205" i="26"/>
  <c r="D191" i="26"/>
  <c r="D193" i="26"/>
  <c r="D200" i="26"/>
  <c r="D201" i="26"/>
  <c r="D217" i="26"/>
  <c r="D187" i="26"/>
  <c r="E46" i="27"/>
  <c r="E50" i="27" s="1"/>
  <c r="H19" i="1" s="1"/>
  <c r="L23" i="27"/>
  <c r="F25" i="4"/>
  <c r="G13" i="1" s="1"/>
  <c r="I13" i="1" s="1"/>
  <c r="I58" i="23"/>
  <c r="F36" i="22"/>
  <c r="F23" i="22"/>
  <c r="F13" i="23" s="1"/>
  <c r="G39" i="9"/>
  <c r="G41" i="9" s="1"/>
  <c r="G42" i="9" s="1"/>
  <c r="I35" i="23"/>
  <c r="F52" i="23"/>
  <c r="G25" i="1"/>
  <c r="I25" i="1" s="1"/>
  <c r="F27" i="23"/>
  <c r="B49" i="26"/>
  <c r="D255" i="26"/>
  <c r="D248" i="26"/>
  <c r="E248" i="26" s="1"/>
  <c r="D267" i="26"/>
  <c r="D293" i="26"/>
  <c r="D296" i="26"/>
  <c r="D270" i="26"/>
  <c r="D281" i="26"/>
  <c r="D283" i="26"/>
  <c r="D260" i="26"/>
  <c r="D250" i="26"/>
  <c r="D275" i="26"/>
  <c r="D294" i="26"/>
  <c r="D252" i="26"/>
  <c r="D284" i="26"/>
  <c r="D274" i="26"/>
  <c r="D261" i="26"/>
  <c r="D280" i="26"/>
  <c r="D254" i="26"/>
  <c r="D287" i="26"/>
  <c r="D251" i="26"/>
  <c r="D249" i="26"/>
  <c r="D265" i="26"/>
  <c r="D288" i="26"/>
  <c r="D278" i="26"/>
  <c r="D269" i="26"/>
  <c r="D289" i="26"/>
  <c r="G46" i="9"/>
  <c r="L54" i="23"/>
  <c r="M54" i="23" s="1"/>
  <c r="I54" i="23"/>
  <c r="M52" i="23"/>
  <c r="M27" i="23"/>
  <c r="I19" i="23"/>
  <c r="I27" i="23" s="1"/>
  <c r="I50" i="23"/>
  <c r="E181" i="26" l="1"/>
  <c r="C182" i="26" s="1"/>
  <c r="I13" i="23"/>
  <c r="F16" i="23"/>
  <c r="E117" i="26"/>
  <c r="C118" i="26" s="1"/>
  <c r="E118" i="26" s="1"/>
  <c r="C119" i="26" s="1"/>
  <c r="E119" i="26" s="1"/>
  <c r="C120" i="26" s="1"/>
  <c r="E120" i="26" s="1"/>
  <c r="C121" i="26" s="1"/>
  <c r="E121" i="26" s="1"/>
  <c r="C122" i="26" s="1"/>
  <c r="E122" i="26" s="1"/>
  <c r="C123" i="26" s="1"/>
  <c r="E123" i="26" s="1"/>
  <c r="C124" i="26" s="1"/>
  <c r="E124" i="26" s="1"/>
  <c r="C125" i="26" s="1"/>
  <c r="E125" i="26" s="1"/>
  <c r="C126" i="26" s="1"/>
  <c r="E126" i="26" s="1"/>
  <c r="C127" i="26" s="1"/>
  <c r="E127" i="26" s="1"/>
  <c r="C128" i="26" s="1"/>
  <c r="E128" i="26" s="1"/>
  <c r="C129" i="26" s="1"/>
  <c r="E129" i="26" s="1"/>
  <c r="C130" i="26" s="1"/>
  <c r="E130" i="26" s="1"/>
  <c r="C131" i="26" s="1"/>
  <c r="E131" i="26" s="1"/>
  <c r="C132" i="26" s="1"/>
  <c r="E132" i="26" s="1"/>
  <c r="C133" i="26" s="1"/>
  <c r="E133" i="26" s="1"/>
  <c r="C134" i="26" s="1"/>
  <c r="E134" i="26" s="1"/>
  <c r="C135" i="26" s="1"/>
  <c r="E135" i="26" s="1"/>
  <c r="C136" i="26" s="1"/>
  <c r="E136" i="26" s="1"/>
  <c r="C137" i="26" s="1"/>
  <c r="E137" i="26" s="1"/>
  <c r="C138" i="26" s="1"/>
  <c r="E138" i="26" s="1"/>
  <c r="C139" i="26" s="1"/>
  <c r="E139" i="26" s="1"/>
  <c r="C140" i="26" s="1"/>
  <c r="E140" i="26" s="1"/>
  <c r="C141" i="26" s="1"/>
  <c r="E141" i="26" s="1"/>
  <c r="C142" i="26" s="1"/>
  <c r="E142" i="26" s="1"/>
  <c r="C143" i="26" s="1"/>
  <c r="E143" i="26" s="1"/>
  <c r="C144" i="26" s="1"/>
  <c r="E144" i="26" s="1"/>
  <c r="C145" i="26" s="1"/>
  <c r="E145" i="26" s="1"/>
  <c r="C146" i="26" s="1"/>
  <c r="E146" i="26" s="1"/>
  <c r="C147" i="26" s="1"/>
  <c r="E147" i="26" s="1"/>
  <c r="C148" i="26" s="1"/>
  <c r="E148" i="26" s="1"/>
  <c r="C149" i="26" s="1"/>
  <c r="E149" i="26" s="1"/>
  <c r="C150" i="26" s="1"/>
  <c r="E150" i="26" s="1"/>
  <c r="C151" i="26" s="1"/>
  <c r="E151" i="26" s="1"/>
  <c r="C152" i="26" s="1"/>
  <c r="E152" i="26" s="1"/>
  <c r="C153" i="26" s="1"/>
  <c r="E153" i="26" s="1"/>
  <c r="C154" i="26" s="1"/>
  <c r="E154" i="26" s="1"/>
  <c r="C155" i="26" s="1"/>
  <c r="E155" i="26" s="1"/>
  <c r="C156" i="26" s="1"/>
  <c r="E156" i="26" s="1"/>
  <c r="C157" i="26" s="1"/>
  <c r="E157" i="26" s="1"/>
  <c r="C158" i="26" s="1"/>
  <c r="E158" i="26" s="1"/>
  <c r="C159" i="26" s="1"/>
  <c r="E159" i="26" s="1"/>
  <c r="C160" i="26" s="1"/>
  <c r="E160" i="26" s="1"/>
  <c r="C161" i="26" s="1"/>
  <c r="E161" i="26" s="1"/>
  <c r="D257" i="32"/>
  <c r="E257" i="32" s="1"/>
  <c r="C258" i="32" s="1"/>
  <c r="D188" i="32"/>
  <c r="E188" i="32" s="1"/>
  <c r="C189" i="32" s="1"/>
  <c r="E120" i="32"/>
  <c r="C121" i="32" s="1"/>
  <c r="D121" i="32" s="1"/>
  <c r="D50" i="32"/>
  <c r="E50" i="32" s="1"/>
  <c r="C51" i="32" s="1"/>
  <c r="A41" i="26"/>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B205" i="26"/>
  <c r="B206" i="26" s="1"/>
  <c r="B207" i="26" s="1"/>
  <c r="B208" i="26" s="1"/>
  <c r="B209" i="26" s="1"/>
  <c r="B210" i="26" s="1"/>
  <c r="B211" i="26" s="1"/>
  <c r="B212" i="26" s="1"/>
  <c r="B213" i="26" s="1"/>
  <c r="B214" i="26" s="1"/>
  <c r="B215" i="26" s="1"/>
  <c r="B216" i="26" s="1"/>
  <c r="B217" i="26" s="1"/>
  <c r="B218" i="26" s="1"/>
  <c r="B219" i="26" s="1"/>
  <c r="B220" i="26" s="1"/>
  <c r="B221" i="26" s="1"/>
  <c r="B222" i="26" s="1"/>
  <c r="B223" i="26" s="1"/>
  <c r="B224" i="26" s="1"/>
  <c r="B225" i="26" s="1"/>
  <c r="B226" i="26" s="1"/>
  <c r="B227" i="26" s="1"/>
  <c r="B228" i="26" s="1"/>
  <c r="B229" i="26" s="1"/>
  <c r="I19" i="1"/>
  <c r="I21" i="1" s="1"/>
  <c r="E46" i="26"/>
  <c r="C47" i="26" s="1"/>
  <c r="E47" i="26" s="1"/>
  <c r="C48" i="26" s="1"/>
  <c r="E48" i="26" s="1"/>
  <c r="C49" i="26" s="1"/>
  <c r="E49" i="26" s="1"/>
  <c r="C50" i="26" s="1"/>
  <c r="E50" i="26" s="1"/>
  <c r="C51" i="26" s="1"/>
  <c r="E51" i="26" s="1"/>
  <c r="C52" i="26" s="1"/>
  <c r="E52" i="26" s="1"/>
  <c r="E182" i="26"/>
  <c r="C183" i="26" s="1"/>
  <c r="E183" i="26" s="1"/>
  <c r="C184" i="26" s="1"/>
  <c r="E184" i="26" s="1"/>
  <c r="C185" i="26" s="1"/>
  <c r="E185" i="26" s="1"/>
  <c r="M13" i="23"/>
  <c r="M16" i="23" s="1"/>
  <c r="C29" i="7"/>
  <c r="I52" i="23"/>
  <c r="G43" i="9"/>
  <c r="G48" i="9" s="1"/>
  <c r="F50" i="27"/>
  <c r="I15" i="1"/>
  <c r="F61" i="23" s="1"/>
  <c r="I61" i="23" s="1"/>
  <c r="F36" i="4"/>
  <c r="M56" i="23"/>
  <c r="I26" i="1" s="1"/>
  <c r="I27" i="1" s="1"/>
  <c r="B121" i="26"/>
  <c r="C249" i="26"/>
  <c r="E249" i="26" s="1"/>
  <c r="B50" i="26"/>
  <c r="I16" i="23" l="1"/>
  <c r="A98" i="26"/>
  <c r="A99" i="26" s="1"/>
  <c r="A100" i="26" s="1"/>
  <c r="A102" i="26" s="1"/>
  <c r="A103" i="26" s="1"/>
  <c r="A104" i="26" s="1"/>
  <c r="A105" i="26" s="1"/>
  <c r="A106"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6" i="26" s="1"/>
  <c r="A167" i="26" s="1"/>
  <c r="A168" i="26" s="1"/>
  <c r="A171" i="26" s="1"/>
  <c r="A172" i="26" s="1"/>
  <c r="A173" i="26" s="1"/>
  <c r="A174" i="26" s="1"/>
  <c r="A175"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D258" i="32"/>
  <c r="E258" i="32" s="1"/>
  <c r="C259" i="32" s="1"/>
  <c r="D189" i="32"/>
  <c r="E189" i="32" s="1"/>
  <c r="C190" i="32" s="1"/>
  <c r="E121" i="32"/>
  <c r="C122" i="32" s="1"/>
  <c r="D122" i="32" s="1"/>
  <c r="D51" i="32"/>
  <c r="E51" i="32" s="1"/>
  <c r="C52" i="32" s="1"/>
  <c r="I22" i="1"/>
  <c r="B122" i="26"/>
  <c r="C186" i="26"/>
  <c r="E186" i="26" s="1"/>
  <c r="B51" i="26"/>
  <c r="C250" i="26"/>
  <c r="E250" i="26" s="1"/>
  <c r="G50" i="9"/>
  <c r="G51" i="9" s="1"/>
  <c r="G49" i="9"/>
  <c r="C53" i="26"/>
  <c r="E53" i="26" s="1"/>
  <c r="C27" i="7" l="1"/>
  <c r="I64" i="23"/>
  <c r="C17" i="7" s="1"/>
  <c r="A234" i="26"/>
  <c r="A235" i="26" s="1"/>
  <c r="A236"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D259" i="32"/>
  <c r="E259" i="32" s="1"/>
  <c r="C260" i="32" s="1"/>
  <c r="D190" i="32"/>
  <c r="E190" i="32" s="1"/>
  <c r="C191" i="32" s="1"/>
  <c r="E122" i="32"/>
  <c r="C123" i="32" s="1"/>
  <c r="D123" i="32" s="1"/>
  <c r="D52" i="32"/>
  <c r="E52" i="32" s="1"/>
  <c r="C53" i="32" s="1"/>
  <c r="B123" i="26"/>
  <c r="C54" i="26"/>
  <c r="E54" i="26" s="1"/>
  <c r="B52" i="26"/>
  <c r="C187" i="26"/>
  <c r="E187" i="26" s="1"/>
  <c r="C251" i="26"/>
  <c r="E251" i="26" s="1"/>
  <c r="G30" i="1" l="1"/>
  <c r="D260" i="32"/>
  <c r="E260" i="32" s="1"/>
  <c r="C261" i="32" s="1"/>
  <c r="D191" i="32"/>
  <c r="E191" i="32" s="1"/>
  <c r="C192" i="32" s="1"/>
  <c r="E123" i="32"/>
  <c r="C124" i="32" s="1"/>
  <c r="D124" i="32" s="1"/>
  <c r="D53" i="32"/>
  <c r="E53" i="32" s="1"/>
  <c r="C54" i="32" s="1"/>
  <c r="C16" i="7"/>
  <c r="D16" i="7" s="1"/>
  <c r="F16" i="7" s="1"/>
  <c r="D15" i="7"/>
  <c r="F15" i="7" s="1"/>
  <c r="B124" i="26"/>
  <c r="B53" i="26"/>
  <c r="C188" i="26"/>
  <c r="E188" i="26" s="1"/>
  <c r="C252" i="26"/>
  <c r="E252" i="26" s="1"/>
  <c r="C55" i="26"/>
  <c r="E55" i="26" s="1"/>
  <c r="F17" i="7" l="1"/>
  <c r="H30" i="1" s="1"/>
  <c r="I30" i="1" s="1"/>
  <c r="I31" i="1" s="1"/>
  <c r="I33" i="1" s="1"/>
  <c r="I35" i="1" s="1"/>
  <c r="D261" i="32"/>
  <c r="E261" i="32" s="1"/>
  <c r="C262" i="32" s="1"/>
  <c r="D192" i="32"/>
  <c r="E192" i="32" s="1"/>
  <c r="C193" i="32" s="1"/>
  <c r="E124" i="32"/>
  <c r="C125" i="32" s="1"/>
  <c r="D125" i="32" s="1"/>
  <c r="D54" i="32"/>
  <c r="E54" i="32" s="1"/>
  <c r="C55" i="32" s="1"/>
  <c r="C189" i="26"/>
  <c r="E189" i="26" s="1"/>
  <c r="B125" i="26"/>
  <c r="B54" i="26"/>
  <c r="C56" i="26"/>
  <c r="E56" i="26" s="1"/>
  <c r="C253" i="26"/>
  <c r="E253" i="26" s="1"/>
  <c r="D262" i="32" l="1"/>
  <c r="E262" i="32" s="1"/>
  <c r="C263" i="32" s="1"/>
  <c r="D193" i="32"/>
  <c r="E193" i="32" s="1"/>
  <c r="C194" i="32" s="1"/>
  <c r="E125" i="32"/>
  <c r="C126" i="32" s="1"/>
  <c r="D126" i="32" s="1"/>
  <c r="D55" i="32"/>
  <c r="E55" i="32" s="1"/>
  <c r="C56" i="32" s="1"/>
  <c r="G13" i="9"/>
  <c r="C28" i="7"/>
  <c r="C30" i="7" s="1"/>
  <c r="C32" i="7" s="1"/>
  <c r="F25" i="26" s="1"/>
  <c r="B55" i="26"/>
  <c r="B126" i="26"/>
  <c r="C254" i="26"/>
  <c r="E254" i="26" s="1"/>
  <c r="C190" i="26"/>
  <c r="E190" i="26" s="1"/>
  <c r="C57" i="26"/>
  <c r="E57" i="26" s="1"/>
  <c r="D263" i="32" l="1"/>
  <c r="E263" i="32" s="1"/>
  <c r="C264" i="32" s="1"/>
  <c r="D194" i="32"/>
  <c r="E194" i="32" s="1"/>
  <c r="C195" i="32" s="1"/>
  <c r="E126" i="32"/>
  <c r="C127" i="32" s="1"/>
  <c r="D127" i="32" s="1"/>
  <c r="D56" i="32"/>
  <c r="E56" i="32" s="1"/>
  <c r="C57" i="32" s="1"/>
  <c r="H15" i="26"/>
  <c r="H16" i="26"/>
  <c r="H14" i="26"/>
  <c r="H17" i="26"/>
  <c r="C255" i="26"/>
  <c r="E255" i="26" s="1"/>
  <c r="B127" i="26"/>
  <c r="C191" i="26"/>
  <c r="E191" i="26" s="1"/>
  <c r="C58" i="26"/>
  <c r="E58" i="26" s="1"/>
  <c r="B56" i="26"/>
  <c r="D264" i="32" l="1"/>
  <c r="E264" i="32" s="1"/>
  <c r="C265" i="32" s="1"/>
  <c r="D195" i="32"/>
  <c r="E195" i="32" s="1"/>
  <c r="C196" i="32" s="1"/>
  <c r="E127" i="32"/>
  <c r="C128" i="32" s="1"/>
  <c r="D128" i="32" s="1"/>
  <c r="D57" i="32"/>
  <c r="E57" i="32" s="1"/>
  <c r="C58" i="32" s="1"/>
  <c r="C59" i="26"/>
  <c r="E59" i="26" s="1"/>
  <c r="B57" i="26"/>
  <c r="B128" i="26"/>
  <c r="C192" i="26"/>
  <c r="E192" i="26" s="1"/>
  <c r="C256" i="26"/>
  <c r="E256" i="26" s="1"/>
  <c r="D265" i="32" l="1"/>
  <c r="E265" i="32" s="1"/>
  <c r="C266" i="32" s="1"/>
  <c r="D196" i="32"/>
  <c r="E196" i="32" s="1"/>
  <c r="C197" i="32" s="1"/>
  <c r="E128" i="32"/>
  <c r="C129" i="32" s="1"/>
  <c r="D129" i="32" s="1"/>
  <c r="D58" i="32"/>
  <c r="E58" i="32" s="1"/>
  <c r="C59" i="32" s="1"/>
  <c r="C193" i="26"/>
  <c r="E193" i="26" s="1"/>
  <c r="C257" i="26"/>
  <c r="E257" i="26" s="1"/>
  <c r="B129" i="26"/>
  <c r="B58" i="26"/>
  <c r="C60" i="26"/>
  <c r="E60" i="26" s="1"/>
  <c r="D266" i="32" l="1"/>
  <c r="E266" i="32" s="1"/>
  <c r="C267" i="32" s="1"/>
  <c r="D197" i="32"/>
  <c r="E197" i="32" s="1"/>
  <c r="C198" i="32" s="1"/>
  <c r="E129" i="32"/>
  <c r="C130" i="32" s="1"/>
  <c r="D130" i="32" s="1"/>
  <c r="D59" i="32"/>
  <c r="E59" i="32" s="1"/>
  <c r="C60" i="32" s="1"/>
  <c r="B59" i="26"/>
  <c r="C61" i="26"/>
  <c r="E61" i="26" s="1"/>
  <c r="B130" i="26"/>
  <c r="C258" i="26"/>
  <c r="E258" i="26" s="1"/>
  <c r="C194" i="26"/>
  <c r="E194" i="26" s="1"/>
  <c r="D267" i="32" l="1"/>
  <c r="E267" i="32" s="1"/>
  <c r="C268" i="32" s="1"/>
  <c r="D198" i="32"/>
  <c r="E198" i="32" s="1"/>
  <c r="C199" i="32" s="1"/>
  <c r="E130" i="32"/>
  <c r="C131" i="32" s="1"/>
  <c r="D131" i="32" s="1"/>
  <c r="D60" i="32"/>
  <c r="E60" i="32" s="1"/>
  <c r="C61" i="32" s="1"/>
  <c r="C259" i="26"/>
  <c r="E259" i="26" s="1"/>
  <c r="C62" i="26"/>
  <c r="E62" i="26" s="1"/>
  <c r="C195" i="26"/>
  <c r="E195" i="26" s="1"/>
  <c r="B131" i="26"/>
  <c r="B60" i="26"/>
  <c r="D268" i="32" l="1"/>
  <c r="E268" i="32" s="1"/>
  <c r="C269" i="32" s="1"/>
  <c r="D199" i="32"/>
  <c r="E199" i="32" s="1"/>
  <c r="C200" i="32" s="1"/>
  <c r="E131" i="32"/>
  <c r="C132" i="32" s="1"/>
  <c r="D132" i="32" s="1"/>
  <c r="D61" i="32"/>
  <c r="E61" i="32" s="1"/>
  <c r="C62" i="32" s="1"/>
  <c r="C196" i="26"/>
  <c r="E196" i="26" s="1"/>
  <c r="B61" i="26"/>
  <c r="C63" i="26"/>
  <c r="E63" i="26" s="1"/>
  <c r="B132" i="26"/>
  <c r="C260" i="26"/>
  <c r="E260" i="26" s="1"/>
  <c r="D269" i="32" l="1"/>
  <c r="E269" i="32" s="1"/>
  <c r="C270" i="32" s="1"/>
  <c r="D200" i="32"/>
  <c r="E200" i="32" s="1"/>
  <c r="C201" i="32" s="1"/>
  <c r="E132" i="32"/>
  <c r="C133" i="32" s="1"/>
  <c r="D133" i="32" s="1"/>
  <c r="E62" i="32"/>
  <c r="C63" i="32" s="1"/>
  <c r="B133" i="26"/>
  <c r="B62" i="26"/>
  <c r="C197" i="26"/>
  <c r="E197" i="26" s="1"/>
  <c r="C261" i="26"/>
  <c r="E261" i="26" s="1"/>
  <c r="C64" i="26"/>
  <c r="E64" i="26" s="1"/>
  <c r="D270" i="32" l="1"/>
  <c r="E270" i="32" s="1"/>
  <c r="C271" i="32" s="1"/>
  <c r="D201" i="32"/>
  <c r="E201" i="32" s="1"/>
  <c r="C202" i="32" s="1"/>
  <c r="E133" i="32"/>
  <c r="C134" i="32" s="1"/>
  <c r="D134" i="32" s="1"/>
  <c r="D63" i="32"/>
  <c r="E63" i="32" s="1"/>
  <c r="C64" i="32" s="1"/>
  <c r="C65" i="26"/>
  <c r="E65" i="26" s="1"/>
  <c r="C262" i="26"/>
  <c r="E262" i="26" s="1"/>
  <c r="C198" i="26"/>
  <c r="E198" i="26" s="1"/>
  <c r="B63" i="26"/>
  <c r="B134" i="26"/>
  <c r="D271" i="32" l="1"/>
  <c r="E271" i="32" s="1"/>
  <c r="C272" i="32" s="1"/>
  <c r="D202" i="32"/>
  <c r="E202" i="32" s="1"/>
  <c r="C203" i="32" s="1"/>
  <c r="E134" i="32"/>
  <c r="C135" i="32" s="1"/>
  <c r="D135" i="32" s="1"/>
  <c r="D64" i="32"/>
  <c r="E64" i="32" s="1"/>
  <c r="C65" i="32" s="1"/>
  <c r="B135" i="26"/>
  <c r="C199" i="26"/>
  <c r="E199" i="26" s="1"/>
  <c r="B64" i="26"/>
  <c r="C263" i="26"/>
  <c r="E263" i="26" s="1"/>
  <c r="C66" i="26"/>
  <c r="E66" i="26" s="1"/>
  <c r="D272" i="32" l="1"/>
  <c r="E272" i="32" s="1"/>
  <c r="C273" i="32" s="1"/>
  <c r="D203" i="32"/>
  <c r="E203" i="32" s="1"/>
  <c r="C204" i="32" s="1"/>
  <c r="E135" i="32"/>
  <c r="C136" i="32" s="1"/>
  <c r="D136" i="32" s="1"/>
  <c r="D65" i="32"/>
  <c r="E65" i="32" s="1"/>
  <c r="C66" i="32" s="1"/>
  <c r="C67" i="26"/>
  <c r="E67" i="26" s="1"/>
  <c r="C264" i="26"/>
  <c r="E264" i="26" s="1"/>
  <c r="B136" i="26"/>
  <c r="B65" i="26"/>
  <c r="C200" i="26"/>
  <c r="E200" i="26" s="1"/>
  <c r="D273" i="32" l="1"/>
  <c r="E273" i="32" s="1"/>
  <c r="C274" i="32" s="1"/>
  <c r="D204" i="32"/>
  <c r="E204" i="32" s="1"/>
  <c r="C205" i="32" s="1"/>
  <c r="E136" i="32"/>
  <c r="C137" i="32" s="1"/>
  <c r="D137" i="32" s="1"/>
  <c r="D66" i="32"/>
  <c r="E66" i="32" s="1"/>
  <c r="C67" i="32" s="1"/>
  <c r="C201" i="26"/>
  <c r="E201" i="26" s="1"/>
  <c r="B137" i="26"/>
  <c r="C265" i="26"/>
  <c r="E265" i="26" s="1"/>
  <c r="B66" i="26"/>
  <c r="C68" i="26"/>
  <c r="E68" i="26" s="1"/>
  <c r="D274" i="32" l="1"/>
  <c r="E274" i="32" s="1"/>
  <c r="C275" i="32" s="1"/>
  <c r="D205" i="32"/>
  <c r="E205" i="32" s="1"/>
  <c r="C206" i="32" s="1"/>
  <c r="E137" i="32"/>
  <c r="C138" i="32" s="1"/>
  <c r="D138" i="32" s="1"/>
  <c r="D67" i="32"/>
  <c r="E67" i="32" s="1"/>
  <c r="C68" i="32" s="1"/>
  <c r="C266" i="26"/>
  <c r="E266" i="26" s="1"/>
  <c r="B138" i="26"/>
  <c r="C69" i="26"/>
  <c r="E69" i="26" s="1"/>
  <c r="C202" i="26"/>
  <c r="E202" i="26" s="1"/>
  <c r="B67" i="26"/>
  <c r="D275" i="32" l="1"/>
  <c r="E275" i="32" s="1"/>
  <c r="C276" i="32" s="1"/>
  <c r="D206" i="32"/>
  <c r="E206" i="32" s="1"/>
  <c r="C207" i="32" s="1"/>
  <c r="E138" i="32"/>
  <c r="C139" i="32" s="1"/>
  <c r="D139" i="32" s="1"/>
  <c r="D68" i="32"/>
  <c r="E68" i="32" s="1"/>
  <c r="C69" i="32" s="1"/>
  <c r="C267" i="26"/>
  <c r="E267" i="26" s="1"/>
  <c r="C203" i="26"/>
  <c r="E203" i="26" s="1"/>
  <c r="C70" i="26"/>
  <c r="E70" i="26" s="1"/>
  <c r="B68" i="26"/>
  <c r="B139" i="26"/>
  <c r="D276" i="32" l="1"/>
  <c r="E276" i="32" s="1"/>
  <c r="C277" i="32" s="1"/>
  <c r="D207" i="32"/>
  <c r="E207" i="32" s="1"/>
  <c r="C208" i="32" s="1"/>
  <c r="E139" i="32"/>
  <c r="C140" i="32" s="1"/>
  <c r="D140" i="32" s="1"/>
  <c r="D69" i="32"/>
  <c r="E69" i="32" s="1"/>
  <c r="C70" i="32" s="1"/>
  <c r="B69" i="26"/>
  <c r="C71" i="26"/>
  <c r="E71" i="26" s="1"/>
  <c r="C268" i="26"/>
  <c r="E268" i="26" s="1"/>
  <c r="B140" i="26"/>
  <c r="C204" i="26"/>
  <c r="E204" i="26" s="1"/>
  <c r="D277" i="32" l="1"/>
  <c r="E277" i="32" s="1"/>
  <c r="C278" i="32" s="1"/>
  <c r="D278" i="32" s="1"/>
  <c r="D208" i="32"/>
  <c r="E208" i="32" s="1"/>
  <c r="C209" i="32" s="1"/>
  <c r="E140" i="32"/>
  <c r="C141" i="32" s="1"/>
  <c r="D141" i="32" s="1"/>
  <c r="D70" i="32"/>
  <c r="E70" i="32" s="1"/>
  <c r="C71" i="32" s="1"/>
  <c r="C205" i="26"/>
  <c r="E205" i="26" s="1"/>
  <c r="B70" i="26"/>
  <c r="C269" i="26"/>
  <c r="E269" i="26" s="1"/>
  <c r="B141" i="26"/>
  <c r="C72" i="26"/>
  <c r="E72" i="26" s="1"/>
  <c r="E278" i="32" l="1"/>
  <c r="C279" i="32" s="1"/>
  <c r="D279" i="32" s="1"/>
  <c r="D209" i="32"/>
  <c r="E209" i="32" s="1"/>
  <c r="C210" i="32" s="1"/>
  <c r="E141" i="32"/>
  <c r="C142" i="32" s="1"/>
  <c r="D142" i="32" s="1"/>
  <c r="D71" i="32"/>
  <c r="E71" i="32" s="1"/>
  <c r="C72" i="32" s="1"/>
  <c r="B71" i="26"/>
  <c r="C73" i="26"/>
  <c r="E73" i="26" s="1"/>
  <c r="C270" i="26"/>
  <c r="E270" i="26" s="1"/>
  <c r="B142" i="26"/>
  <c r="C206" i="26"/>
  <c r="E206" i="26" s="1"/>
  <c r="E279" i="32" l="1"/>
  <c r="C280" i="32" s="1"/>
  <c r="D280" i="32" s="1"/>
  <c r="D210" i="32"/>
  <c r="E210" i="32" s="1"/>
  <c r="C211" i="32" s="1"/>
  <c r="E142" i="32"/>
  <c r="C143" i="32" s="1"/>
  <c r="D143" i="32" s="1"/>
  <c r="D72" i="32"/>
  <c r="E72" i="32" s="1"/>
  <c r="C73" i="32" s="1"/>
  <c r="C207" i="26"/>
  <c r="E207" i="26" s="1"/>
  <c r="B143" i="26"/>
  <c r="B72" i="26"/>
  <c r="C271" i="26"/>
  <c r="E271" i="26" s="1"/>
  <c r="C74" i="26"/>
  <c r="E74" i="26" s="1"/>
  <c r="E280" i="32" l="1"/>
  <c r="C281" i="32" s="1"/>
  <c r="D281" i="32" s="1"/>
  <c r="D211" i="32"/>
  <c r="E211" i="32" s="1"/>
  <c r="C212" i="32" s="1"/>
  <c r="E143" i="32"/>
  <c r="C144" i="32" s="1"/>
  <c r="D144" i="32" s="1"/>
  <c r="D73" i="32"/>
  <c r="E73" i="32" s="1"/>
  <c r="C74" i="32" s="1"/>
  <c r="B73" i="26"/>
  <c r="B144" i="26"/>
  <c r="C208" i="26"/>
  <c r="E208" i="26" s="1"/>
  <c r="C75" i="26"/>
  <c r="E75" i="26" s="1"/>
  <c r="C272" i="26"/>
  <c r="E272" i="26" s="1"/>
  <c r="E281" i="32" l="1"/>
  <c r="C282" i="32" s="1"/>
  <c r="D282" i="32" s="1"/>
  <c r="E282" i="32" s="1"/>
  <c r="C283" i="32" s="1"/>
  <c r="D283" i="32" s="1"/>
  <c r="D212" i="32"/>
  <c r="E212" i="32" s="1"/>
  <c r="C213" i="32" s="1"/>
  <c r="E144" i="32"/>
  <c r="C145" i="32" s="1"/>
  <c r="D145" i="32" s="1"/>
  <c r="D74" i="32"/>
  <c r="E74" i="32" s="1"/>
  <c r="C75" i="32" s="1"/>
  <c r="C76" i="26"/>
  <c r="E76" i="26" s="1"/>
  <c r="B145" i="26"/>
  <c r="C273" i="26"/>
  <c r="E273" i="26" s="1"/>
  <c r="C209" i="26"/>
  <c r="E209" i="26" s="1"/>
  <c r="B74" i="26"/>
  <c r="E283" i="32" l="1"/>
  <c r="C284" i="32" s="1"/>
  <c r="D284" i="32" s="1"/>
  <c r="D213" i="32"/>
  <c r="E213" i="32" s="1"/>
  <c r="C214" i="32" s="1"/>
  <c r="E145" i="32"/>
  <c r="C146" i="32" s="1"/>
  <c r="D146" i="32" s="1"/>
  <c r="D75" i="32"/>
  <c r="E75" i="32" s="1"/>
  <c r="C76" i="32" s="1"/>
  <c r="C210" i="26"/>
  <c r="E210" i="26" s="1"/>
  <c r="B146" i="26"/>
  <c r="C274" i="26"/>
  <c r="E274" i="26" s="1"/>
  <c r="C77" i="26"/>
  <c r="E77" i="26" s="1"/>
  <c r="B75" i="26"/>
  <c r="E284" i="32" l="1"/>
  <c r="C285" i="32" s="1"/>
  <c r="D285" i="32" s="1"/>
  <c r="D214" i="32"/>
  <c r="E214" i="32" s="1"/>
  <c r="C215" i="32" s="1"/>
  <c r="E146" i="32"/>
  <c r="C147" i="32" s="1"/>
  <c r="D147" i="32" s="1"/>
  <c r="D76" i="32"/>
  <c r="E76" i="32" s="1"/>
  <c r="C77" i="32" s="1"/>
  <c r="B147" i="26"/>
  <c r="B76" i="26"/>
  <c r="C275" i="26"/>
  <c r="E275" i="26" s="1"/>
  <c r="C211" i="26"/>
  <c r="E211" i="26" s="1"/>
  <c r="C78" i="26"/>
  <c r="E78" i="26" s="1"/>
  <c r="E285" i="32" l="1"/>
  <c r="C286" i="32" s="1"/>
  <c r="D286" i="32" s="1"/>
  <c r="D215" i="32"/>
  <c r="E215" i="32" s="1"/>
  <c r="C216" i="32" s="1"/>
  <c r="E147" i="32"/>
  <c r="C148" i="32" s="1"/>
  <c r="D148" i="32" s="1"/>
  <c r="D77" i="32"/>
  <c r="E77" i="32" s="1"/>
  <c r="C78" i="32" s="1"/>
  <c r="C212" i="26"/>
  <c r="E212" i="26" s="1"/>
  <c r="B77" i="26"/>
  <c r="C276" i="26"/>
  <c r="E276" i="26" s="1"/>
  <c r="B148" i="26"/>
  <c r="C79" i="26"/>
  <c r="E79" i="26" s="1"/>
  <c r="E286" i="32" l="1"/>
  <c r="C287" i="32" s="1"/>
  <c r="D287" i="32" s="1"/>
  <c r="D216" i="32"/>
  <c r="E216" i="32" s="1"/>
  <c r="C217" i="32" s="1"/>
  <c r="D217" i="32" s="1"/>
  <c r="E148" i="32"/>
  <c r="C149" i="32" s="1"/>
  <c r="D149" i="32" s="1"/>
  <c r="D78" i="32"/>
  <c r="E78" i="32" s="1"/>
  <c r="C79" i="32" s="1"/>
  <c r="C80" i="26"/>
  <c r="E80" i="26" s="1"/>
  <c r="C277" i="26"/>
  <c r="E277" i="26" s="1"/>
  <c r="C213" i="26"/>
  <c r="E213" i="26" s="1"/>
  <c r="B149" i="26"/>
  <c r="B78" i="26"/>
  <c r="E287" i="32" l="1"/>
  <c r="C288" i="32" s="1"/>
  <c r="D288" i="32" s="1"/>
  <c r="E217" i="32"/>
  <c r="C218" i="32" s="1"/>
  <c r="D218" i="32" s="1"/>
  <c r="E149" i="32"/>
  <c r="C150" i="32" s="1"/>
  <c r="D150" i="32" s="1"/>
  <c r="D79" i="32"/>
  <c r="E79" i="32" s="1"/>
  <c r="C80" i="32" s="1"/>
  <c r="B79" i="26"/>
  <c r="C214" i="26"/>
  <c r="E214" i="26" s="1"/>
  <c r="C81" i="26"/>
  <c r="E81" i="26" s="1"/>
  <c r="B150" i="26"/>
  <c r="C278" i="26"/>
  <c r="E278" i="26" s="1"/>
  <c r="E288" i="32" l="1"/>
  <c r="C289" i="32" s="1"/>
  <c r="D289" i="32" s="1"/>
  <c r="E218" i="32"/>
  <c r="C219" i="32" s="1"/>
  <c r="D219" i="32" s="1"/>
  <c r="E150" i="32"/>
  <c r="C151" i="32" s="1"/>
  <c r="D151" i="32" s="1"/>
  <c r="D80" i="32"/>
  <c r="E80" i="32" s="1"/>
  <c r="C81" i="32" s="1"/>
  <c r="C279" i="26"/>
  <c r="E279" i="26" s="1"/>
  <c r="C215" i="26"/>
  <c r="E215" i="26" s="1"/>
  <c r="B151" i="26"/>
  <c r="C82" i="26"/>
  <c r="E82" i="26" s="1"/>
  <c r="B80" i="26"/>
  <c r="E289" i="32" l="1"/>
  <c r="C290" i="32" s="1"/>
  <c r="D290" i="32" s="1"/>
  <c r="E219" i="32"/>
  <c r="C220" i="32" s="1"/>
  <c r="D220" i="32" s="1"/>
  <c r="E151" i="32"/>
  <c r="C152" i="32" s="1"/>
  <c r="D152" i="32" s="1"/>
  <c r="D81" i="32"/>
  <c r="E81" i="32" s="1"/>
  <c r="C82" i="32" s="1"/>
  <c r="C83" i="26"/>
  <c r="E83" i="26" s="1"/>
  <c r="C216" i="26"/>
  <c r="E216" i="26" s="1"/>
  <c r="B81" i="26"/>
  <c r="B152" i="26"/>
  <c r="C280" i="26"/>
  <c r="E280" i="26" s="1"/>
  <c r="E290" i="32" l="1"/>
  <c r="C291" i="32" s="1"/>
  <c r="D291" i="32" s="1"/>
  <c r="E220" i="32"/>
  <c r="C221" i="32" s="1"/>
  <c r="D221" i="32" s="1"/>
  <c r="E152" i="32"/>
  <c r="C153" i="32" s="1"/>
  <c r="D153" i="32" s="1"/>
  <c r="D82" i="32"/>
  <c r="E82" i="32" s="1"/>
  <c r="C83" i="32" s="1"/>
  <c r="B153" i="26"/>
  <c r="B82" i="26"/>
  <c r="C84" i="26"/>
  <c r="E84" i="26" s="1"/>
  <c r="C281" i="26"/>
  <c r="E281" i="26" s="1"/>
  <c r="C217" i="26"/>
  <c r="E217" i="26" s="1"/>
  <c r="E291" i="32" l="1"/>
  <c r="C292" i="32" s="1"/>
  <c r="D292" i="32" s="1"/>
  <c r="E221" i="32"/>
  <c r="C222" i="32" s="1"/>
  <c r="D222" i="32" s="1"/>
  <c r="E153" i="32"/>
  <c r="C154" i="32" s="1"/>
  <c r="D154" i="32" s="1"/>
  <c r="D83" i="32"/>
  <c r="E83" i="32" s="1"/>
  <c r="C84" i="32" s="1"/>
  <c r="C282" i="26"/>
  <c r="E282" i="26" s="1"/>
  <c r="B83" i="26"/>
  <c r="C85" i="26"/>
  <c r="E85" i="26" s="1"/>
  <c r="B154" i="26"/>
  <c r="B155" i="26" s="1"/>
  <c r="B156" i="26" s="1"/>
  <c r="B157" i="26" s="1"/>
  <c r="B158" i="26" s="1"/>
  <c r="B159" i="26" s="1"/>
  <c r="B160" i="26" s="1"/>
  <c r="B161" i="26" s="1"/>
  <c r="C218" i="26"/>
  <c r="E218" i="26" s="1"/>
  <c r="E292" i="32" l="1"/>
  <c r="C293" i="32" s="1"/>
  <c r="D293" i="32" s="1"/>
  <c r="E222" i="32"/>
  <c r="C223" i="32" s="1"/>
  <c r="D223" i="32" s="1"/>
  <c r="E154" i="32"/>
  <c r="C155" i="32" s="1"/>
  <c r="D155" i="32" s="1"/>
  <c r="D84" i="32"/>
  <c r="E84" i="32" s="1"/>
  <c r="C85" i="32" s="1"/>
  <c r="C219" i="26"/>
  <c r="E219" i="26" s="1"/>
  <c r="C86" i="26"/>
  <c r="E86" i="26" s="1"/>
  <c r="B84" i="26"/>
  <c r="C283" i="26"/>
  <c r="E283" i="26" s="1"/>
  <c r="E293" i="32" l="1"/>
  <c r="C294" i="32" s="1"/>
  <c r="D294" i="32" s="1"/>
  <c r="E223" i="32"/>
  <c r="C224" i="32" s="1"/>
  <c r="D224" i="32" s="1"/>
  <c r="E155" i="32"/>
  <c r="C156" i="32" s="1"/>
  <c r="D156" i="32" s="1"/>
  <c r="D85" i="32"/>
  <c r="E85" i="32" s="1"/>
  <c r="C86" i="32" s="1"/>
  <c r="C87" i="26"/>
  <c r="E87" i="26" s="1"/>
  <c r="C284" i="26"/>
  <c r="E284" i="26" s="1"/>
  <c r="B85" i="26"/>
  <c r="C220" i="26"/>
  <c r="E220" i="26" s="1"/>
  <c r="E294" i="32" l="1"/>
  <c r="C295" i="32" s="1"/>
  <c r="D295" i="32" s="1"/>
  <c r="E224" i="32"/>
  <c r="C225" i="32" s="1"/>
  <c r="D225" i="32" s="1"/>
  <c r="E156" i="32"/>
  <c r="C157" i="32" s="1"/>
  <c r="D157" i="32" s="1"/>
  <c r="D86" i="32"/>
  <c r="E86" i="32" s="1"/>
  <c r="C87" i="32" s="1"/>
  <c r="E221" i="26"/>
  <c r="C285" i="26"/>
  <c r="E285" i="26" s="1"/>
  <c r="B86" i="26"/>
  <c r="C88" i="26"/>
  <c r="E88" i="26" s="1"/>
  <c r="E295" i="32" l="1"/>
  <c r="C296" i="32" s="1"/>
  <c r="D296" i="32" s="1"/>
  <c r="E225" i="32"/>
  <c r="C226" i="32" s="1"/>
  <c r="D226" i="32" s="1"/>
  <c r="E157" i="32"/>
  <c r="C158" i="32" s="1"/>
  <c r="D158" i="32" s="1"/>
  <c r="D87" i="32"/>
  <c r="E87" i="32" s="1"/>
  <c r="C88" i="32" s="1"/>
  <c r="C89" i="26"/>
  <c r="E89" i="26" s="1"/>
  <c r="B87" i="26"/>
  <c r="C286" i="26"/>
  <c r="E286" i="26" s="1"/>
  <c r="E222" i="26"/>
  <c r="E296" i="32" l="1"/>
  <c r="E226" i="32"/>
  <c r="C227" i="32" s="1"/>
  <c r="D227" i="32" s="1"/>
  <c r="E158" i="32"/>
  <c r="C159" i="32" s="1"/>
  <c r="D159" i="32" s="1"/>
  <c r="D88" i="32"/>
  <c r="E88" i="32" s="1"/>
  <c r="C89" i="32" s="1"/>
  <c r="B88" i="26"/>
  <c r="C287" i="26"/>
  <c r="E287" i="26" s="1"/>
  <c r="C90" i="26"/>
  <c r="E90" i="26" s="1"/>
  <c r="E223" i="26"/>
  <c r="C297" i="32" l="1"/>
  <c r="D297" i="32" s="1"/>
  <c r="I17" i="32"/>
  <c r="J17" i="32" s="1"/>
  <c r="E227" i="32"/>
  <c r="C228" i="32" s="1"/>
  <c r="D228" i="32" s="1"/>
  <c r="E159" i="32"/>
  <c r="I15" i="32" s="1"/>
  <c r="J15" i="32" s="1"/>
  <c r="D89" i="32"/>
  <c r="E89" i="32" s="1"/>
  <c r="C90" i="32" s="1"/>
  <c r="C91" i="26"/>
  <c r="E91" i="26" s="1"/>
  <c r="B89" i="26"/>
  <c r="E224" i="26"/>
  <c r="C288" i="26"/>
  <c r="E288" i="26" s="1"/>
  <c r="E297" i="32" l="1"/>
  <c r="E228" i="32"/>
  <c r="D90" i="32"/>
  <c r="E90" i="32" s="1"/>
  <c r="C91" i="32" s="1"/>
  <c r="B90" i="26"/>
  <c r="C92" i="26"/>
  <c r="E92" i="26" s="1"/>
  <c r="C289" i="26"/>
  <c r="E289" i="26" s="1"/>
  <c r="E225" i="26"/>
  <c r="D91" i="32" l="1"/>
  <c r="E91" i="32" s="1"/>
  <c r="C92" i="32" s="1"/>
  <c r="I16" i="32"/>
  <c r="C290" i="26"/>
  <c r="E290" i="26" s="1"/>
  <c r="E226" i="26"/>
  <c r="C93" i="26"/>
  <c r="E93" i="26" s="1"/>
  <c r="B91" i="26"/>
  <c r="D92" i="32" l="1"/>
  <c r="E92" i="32" s="1"/>
  <c r="J16" i="32"/>
  <c r="I19" i="32"/>
  <c r="B92" i="26"/>
  <c r="E227" i="26"/>
  <c r="C291" i="26"/>
  <c r="E291" i="26" s="1"/>
  <c r="C94" i="26"/>
  <c r="E94" i="26" s="1"/>
  <c r="J19" i="32" l="1"/>
  <c r="G23" i="9" s="1"/>
  <c r="B93" i="26"/>
  <c r="C95" i="26"/>
  <c r="C292" i="26"/>
  <c r="E292" i="26" s="1"/>
  <c r="E228" i="26"/>
  <c r="I15" i="26"/>
  <c r="J15" i="26" s="1"/>
  <c r="D95" i="26" l="1"/>
  <c r="E95" i="26" s="1"/>
  <c r="I14" i="26" s="1"/>
  <c r="J14" i="26" s="1"/>
  <c r="C293" i="26"/>
  <c r="E293" i="26" s="1"/>
  <c r="B94" i="26"/>
  <c r="C294" i="26" l="1"/>
  <c r="E294" i="26" s="1"/>
  <c r="E229" i="26"/>
  <c r="I16" i="26" l="1"/>
  <c r="C295" i="26"/>
  <c r="E295" i="26" s="1"/>
  <c r="J16" i="26" l="1"/>
  <c r="C296" i="26"/>
  <c r="E296" i="26" s="1"/>
  <c r="C297" i="26" l="1"/>
  <c r="D297" i="26" l="1"/>
  <c r="E297" i="26" s="1"/>
  <c r="I17" i="26" l="1"/>
  <c r="I19" i="26" l="1"/>
  <c r="J17" i="26"/>
  <c r="J19" i="26" l="1"/>
  <c r="G18" i="9" l="1"/>
  <c r="G19" i="9" s="1"/>
  <c r="K16" i="26" l="1"/>
  <c r="L16" i="26" s="1"/>
  <c r="K17" i="26" l="1"/>
  <c r="L17" i="26" s="1"/>
  <c r="K15" i="26"/>
  <c r="L15" i="26" s="1"/>
  <c r="K14" i="26"/>
  <c r="K19" i="26" l="1"/>
  <c r="L14" i="26"/>
  <c r="L19" i="26" s="1"/>
  <c r="G21" i="9" l="1"/>
  <c r="G22" i="9" s="1"/>
  <c r="G24" i="9" s="1"/>
  <c r="G30" i="9" l="1"/>
  <c r="G32" i="9" s="1"/>
  <c r="G31" i="9" l="1"/>
  <c r="G34" i="9"/>
  <c r="G35" i="9" s="1"/>
  <c r="G33" i="9"/>
</calcChain>
</file>

<file path=xl/sharedStrings.xml><?xml version="1.0" encoding="utf-8"?>
<sst xmlns="http://schemas.openxmlformats.org/spreadsheetml/2006/main" count="1137" uniqueCount="637">
  <si>
    <t>Formula-based Rate Template</t>
  </si>
  <si>
    <t>Transmission</t>
  </si>
  <si>
    <t>Subtotal</t>
  </si>
  <si>
    <t>Administrative &amp; General (A&amp;G)</t>
  </si>
  <si>
    <t>920-932</t>
  </si>
  <si>
    <t>Total A&amp;G</t>
  </si>
  <si>
    <t>Total O&amp;M and A&amp;G</t>
  </si>
  <si>
    <t>Depreciation &amp; Amortization Expense</t>
  </si>
  <si>
    <t>352-359</t>
  </si>
  <si>
    <t>Direct to Transmission</t>
  </si>
  <si>
    <t>General &amp; Intangible</t>
  </si>
  <si>
    <t>Total Depreciation &amp; Amortization</t>
  </si>
  <si>
    <t>408.1-409.1</t>
  </si>
  <si>
    <t>Payments in Lieu of Taxes</t>
  </si>
  <si>
    <t>Gross ATRR</t>
  </si>
  <si>
    <t>Allocation Basis</t>
  </si>
  <si>
    <t>Notes</t>
  </si>
  <si>
    <t>Description</t>
  </si>
  <si>
    <t>Account</t>
  </si>
  <si>
    <t>Line No.</t>
  </si>
  <si>
    <t xml:space="preserve"> </t>
  </si>
  <si>
    <t xml:space="preserve">  Roads &amp; Trails</t>
  </si>
  <si>
    <t>E359</t>
  </si>
  <si>
    <t xml:space="preserve">  Underground Conductors</t>
  </si>
  <si>
    <t>E358</t>
  </si>
  <si>
    <t xml:space="preserve">  Underground Conduit</t>
  </si>
  <si>
    <t>E357</t>
  </si>
  <si>
    <t xml:space="preserve">  Overhead Conductors</t>
  </si>
  <si>
    <t>E356</t>
  </si>
  <si>
    <t xml:space="preserve">  Poles &amp; Fixtures</t>
  </si>
  <si>
    <t>E355</t>
  </si>
  <si>
    <t xml:space="preserve">  Towers &amp; Fixtures</t>
  </si>
  <si>
    <t>E354</t>
  </si>
  <si>
    <t xml:space="preserve">  Station Equipment</t>
  </si>
  <si>
    <t>E353</t>
  </si>
  <si>
    <t xml:space="preserve">  Structures &amp; Improvements</t>
  </si>
  <si>
    <t>E352</t>
  </si>
  <si>
    <t xml:space="preserve">  Land &amp; Land Rights</t>
  </si>
  <si>
    <t>E350</t>
  </si>
  <si>
    <t xml:space="preserve"> Transmission Plant</t>
  </si>
  <si>
    <t>DEPRECIATION EXPENSES</t>
  </si>
  <si>
    <t xml:space="preserve">   </t>
  </si>
  <si>
    <t xml:space="preserve">  Misc. Transmission Plant</t>
  </si>
  <si>
    <t>E573</t>
  </si>
  <si>
    <t xml:space="preserve">  Underground Lines</t>
  </si>
  <si>
    <t>E572</t>
  </si>
  <si>
    <t xml:space="preserve">  Overhead Lines</t>
  </si>
  <si>
    <t>E571</t>
  </si>
  <si>
    <t>E570</t>
  </si>
  <si>
    <t xml:space="preserve">  Structures</t>
  </si>
  <si>
    <t>E569</t>
  </si>
  <si>
    <t xml:space="preserve">  Supervision &amp; Engineering</t>
  </si>
  <si>
    <t>E568</t>
  </si>
  <si>
    <t>Maintenance</t>
  </si>
  <si>
    <t xml:space="preserve">  Rent</t>
  </si>
  <si>
    <t>E567</t>
  </si>
  <si>
    <t xml:space="preserve">  Misc. Transmission Expenses</t>
  </si>
  <si>
    <t>E566</t>
  </si>
  <si>
    <t xml:space="preserve">  Transmission By Others</t>
  </si>
  <si>
    <t>E565</t>
  </si>
  <si>
    <t>E564</t>
  </si>
  <si>
    <t>E563</t>
  </si>
  <si>
    <t xml:space="preserve">  Station Expenses</t>
  </si>
  <si>
    <t>E562</t>
  </si>
  <si>
    <t xml:space="preserve">  Load Dispatching</t>
  </si>
  <si>
    <t>E561</t>
  </si>
  <si>
    <t>E560</t>
  </si>
  <si>
    <t>Operation</t>
  </si>
  <si>
    <t xml:space="preserve">   Transmission Expense</t>
  </si>
  <si>
    <t>OPERATING EXPENSES</t>
  </si>
  <si>
    <t>TOTAL</t>
  </si>
  <si>
    <t>Rate Base</t>
  </si>
  <si>
    <t>Revenue</t>
  </si>
  <si>
    <t>Transmission Plant</t>
  </si>
  <si>
    <t>Source</t>
  </si>
  <si>
    <t>City Utilities of Springfield, MO</t>
  </si>
  <si>
    <t>A. Zonal Net ATRR</t>
  </si>
  <si>
    <t>Revenue Credits</t>
  </si>
  <si>
    <t>Less: Transmission Related Rents</t>
  </si>
  <si>
    <t>Total Transmission Revenue Credits</t>
  </si>
  <si>
    <t>Zonal Net ATRR for SPP Open Access Transmission Tariff (OATT) Attachment H</t>
  </si>
  <si>
    <t>B. Point-to-Point Transmission Service Rates</t>
  </si>
  <si>
    <t>Divisor</t>
  </si>
  <si>
    <t>Network - Average of 12 Coincident Peaks</t>
  </si>
  <si>
    <t>Rates for SPP OATT Attachment T</t>
  </si>
  <si>
    <t>Point-to-Point Firm &amp; Non-Firm ($/Kilowatt (kW) /Year)</t>
  </si>
  <si>
    <t>Point-to-Point Firm &amp; Non-Firm ($/kW/Month)</t>
  </si>
  <si>
    <t>Point-to-Point Firm &amp; Non-Firm ($/kW/Week)</t>
  </si>
  <si>
    <t>448, 454</t>
  </si>
  <si>
    <t>System Max</t>
  </si>
  <si>
    <t>Residential</t>
  </si>
  <si>
    <t>General</t>
  </si>
  <si>
    <t>Gen'l Pwr</t>
  </si>
  <si>
    <t>Large Gen'l</t>
  </si>
  <si>
    <t>Large Pwr</t>
  </si>
  <si>
    <t>Street</t>
  </si>
  <si>
    <t>Non</t>
  </si>
  <si>
    <t>Interdpt</t>
  </si>
  <si>
    <t>Losses</t>
  </si>
  <si>
    <t>Peak Load</t>
  </si>
  <si>
    <t>Lighting</t>
  </si>
  <si>
    <t>Secondary</t>
  </si>
  <si>
    <t>Primary</t>
  </si>
  <si>
    <t>MONTHLY COINCIDENT PEAK DEMAND (kW)</t>
  </si>
  <si>
    <t>OCT</t>
  </si>
  <si>
    <t>NOV</t>
  </si>
  <si>
    <t>DEC</t>
  </si>
  <si>
    <t>JAN</t>
  </si>
  <si>
    <t>FEB</t>
  </si>
  <si>
    <t>MAR</t>
  </si>
  <si>
    <t>APR</t>
  </si>
  <si>
    <t>MAY</t>
  </si>
  <si>
    <t>JUN</t>
  </si>
  <si>
    <t>JUL</t>
  </si>
  <si>
    <t>AUG</t>
  </si>
  <si>
    <t>SEP</t>
  </si>
  <si>
    <t>560-575</t>
  </si>
  <si>
    <t>Operating &amp; Maintenance (O&amp;M)</t>
  </si>
  <si>
    <t>Average of 12 Coincident Peaks</t>
  </si>
  <si>
    <t>Worksheet A</t>
  </si>
  <si>
    <t>Worksheet A - Average of 12 Coincident Peaks</t>
  </si>
  <si>
    <t>Page 3</t>
  </si>
  <si>
    <t>Amount</t>
  </si>
  <si>
    <t>Worksheet B</t>
  </si>
  <si>
    <t>Journal</t>
  </si>
  <si>
    <t>Journal Line Description</t>
  </si>
  <si>
    <t>Date</t>
  </si>
  <si>
    <t>Dept</t>
  </si>
  <si>
    <t>Project</t>
  </si>
  <si>
    <t>Activity</t>
  </si>
  <si>
    <t>Product</t>
  </si>
  <si>
    <t>Stat Amount</t>
  </si>
  <si>
    <t>120000</t>
  </si>
  <si>
    <t>566003</t>
  </si>
  <si>
    <t>ZDUM01</t>
  </si>
  <si>
    <t>E561.5</t>
  </si>
  <si>
    <t>Worksheet C</t>
  </si>
  <si>
    <t>MW</t>
  </si>
  <si>
    <t>SJE207001</t>
  </si>
  <si>
    <t>Index of Worksheets</t>
  </si>
  <si>
    <t>Worksheet</t>
  </si>
  <si>
    <t>Worksheet D</t>
  </si>
  <si>
    <t>Worksheet F</t>
  </si>
  <si>
    <t>Worksheet G</t>
  </si>
  <si>
    <t>Worksheet H</t>
  </si>
  <si>
    <t>Worksheet I</t>
  </si>
  <si>
    <t>Transmission Amount</t>
  </si>
  <si>
    <t>Note A</t>
  </si>
  <si>
    <t>Note B</t>
  </si>
  <si>
    <t>Adjustment to remove Station Equipment charged to distribution function.</t>
  </si>
  <si>
    <t>Account 448000, Revenue from Telecommunications Pole Rental</t>
  </si>
  <si>
    <t xml:space="preserve">  Transm Reliability Planning</t>
  </si>
  <si>
    <t>Return on Ratebase</t>
  </si>
  <si>
    <t>Gross Plant in Service:</t>
  </si>
  <si>
    <t>Reference</t>
  </si>
  <si>
    <t>Company Total</t>
  </si>
  <si>
    <t>Total Transmission Gross Plant in Service</t>
  </si>
  <si>
    <t>Accumulated Depreciation:</t>
  </si>
  <si>
    <t>Total Transmission Accumulated Depreciation</t>
  </si>
  <si>
    <t>Gross Plant in Service</t>
  </si>
  <si>
    <t>Accumulated Depreciation</t>
  </si>
  <si>
    <t>Net Transmission Plant in Service</t>
  </si>
  <si>
    <t>Cost</t>
  </si>
  <si>
    <t>I</t>
  </si>
  <si>
    <t>General Plant in Service</t>
  </si>
  <si>
    <t>D</t>
  </si>
  <si>
    <t xml:space="preserve">   Electric Storeroom (#1)</t>
  </si>
  <si>
    <t xml:space="preserve">   Vehicle Maintenance Storeroom (#4)</t>
  </si>
  <si>
    <t>Weighted</t>
  </si>
  <si>
    <t>=R</t>
  </si>
  <si>
    <t>Net Plant in Service</t>
  </si>
  <si>
    <t>Prepayments</t>
  </si>
  <si>
    <t>Cash and Working Capital</t>
  </si>
  <si>
    <t>A</t>
  </si>
  <si>
    <t>B</t>
  </si>
  <si>
    <t>C</t>
  </si>
  <si>
    <t>E</t>
  </si>
  <si>
    <t>F</t>
  </si>
  <si>
    <t>G</t>
  </si>
  <si>
    <t>H</t>
  </si>
  <si>
    <t>J</t>
  </si>
  <si>
    <t>K</t>
  </si>
  <si>
    <t>L</t>
  </si>
  <si>
    <t>M</t>
  </si>
  <si>
    <t>N</t>
  </si>
  <si>
    <t>O</t>
  </si>
  <si>
    <t>P</t>
  </si>
  <si>
    <t>Q</t>
  </si>
  <si>
    <t>R</t>
  </si>
  <si>
    <t>S</t>
  </si>
  <si>
    <t>T</t>
  </si>
  <si>
    <t>U</t>
  </si>
  <si>
    <t>V</t>
  </si>
  <si>
    <t>W</t>
  </si>
  <si>
    <t>X</t>
  </si>
  <si>
    <t>Y</t>
  </si>
  <si>
    <t>Z</t>
  </si>
  <si>
    <t>AA</t>
  </si>
  <si>
    <t>BB</t>
  </si>
  <si>
    <t>Project Description Summary</t>
  </si>
  <si>
    <t>In-Service</t>
  </si>
  <si>
    <t>Investment</t>
  </si>
  <si>
    <t>ATRR</t>
  </si>
  <si>
    <t>I.  Project Summary</t>
  </si>
  <si>
    <t xml:space="preserve">       Project 1:  </t>
  </si>
  <si>
    <t>Details</t>
  </si>
  <si>
    <t>Current Year</t>
  </si>
  <si>
    <t>Useful Life</t>
  </si>
  <si>
    <t>Depreciation</t>
  </si>
  <si>
    <t>Ending</t>
  </si>
  <si>
    <t>Year</t>
  </si>
  <si>
    <t>Balance</t>
  </si>
  <si>
    <t>Expense</t>
  </si>
  <si>
    <t xml:space="preserve"> (Investment / Useful Life)</t>
  </si>
  <si>
    <t xml:space="preserve">Annual Depreciation Expense </t>
  </si>
  <si>
    <t>Materials and Supplies</t>
  </si>
  <si>
    <t>Direct A&amp;G Charges</t>
  </si>
  <si>
    <t>Common A&amp;G Charges</t>
  </si>
  <si>
    <t>Common Plant in Service</t>
  </si>
  <si>
    <t>Less:  Accum Depreciation</t>
  </si>
  <si>
    <t>Total Company</t>
  </si>
  <si>
    <t>Allocator</t>
  </si>
  <si>
    <t>920000</t>
  </si>
  <si>
    <t>921000</t>
  </si>
  <si>
    <t>923000</t>
  </si>
  <si>
    <t>924000</t>
  </si>
  <si>
    <t>925000</t>
  </si>
  <si>
    <t>926000</t>
  </si>
  <si>
    <t>930200</t>
  </si>
  <si>
    <t>932000</t>
  </si>
  <si>
    <t>Liability &amp; Other Insurance</t>
  </si>
  <si>
    <t>A&amp;G Charges</t>
  </si>
  <si>
    <t>Step 1 - Direct A&amp;G charges to specific cost center.</t>
  </si>
  <si>
    <t>Step 2- Common A&amp;G charges collected in pool</t>
  </si>
  <si>
    <t xml:space="preserve">      Other Production</t>
  </si>
  <si>
    <t xml:space="preserve">      Distribution And Transmission</t>
  </si>
  <si>
    <t xml:space="preserve">      Bus And Garage Operations</t>
  </si>
  <si>
    <t xml:space="preserve">      Customer Accounting</t>
  </si>
  <si>
    <t xml:space="preserve">      Customer Informational</t>
  </si>
  <si>
    <t xml:space="preserve">      Customer Selling</t>
  </si>
  <si>
    <t xml:space="preserve">      Maintenance</t>
  </si>
  <si>
    <t xml:space="preserve">      Other Services</t>
  </si>
  <si>
    <t>Percent based on current year</t>
  </si>
  <si>
    <t>TRANSMISSION</t>
  </si>
  <si>
    <t>Total Company  Common A&amp;G Charges</t>
  </si>
  <si>
    <t>Allocation of Administrative &amp; General costs</t>
  </si>
  <si>
    <t>Note:  General and Common plant are assigned to asset categories based on the appropriate allocation of future depreciation when placed in service.  Electric general</t>
  </si>
  <si>
    <t>plant are assets that benefit more than one function within the electric system (i.e. Generation, Transmission, Distribution, and Metering).  Common plant are assets</t>
  </si>
  <si>
    <t>Annual Depreciation</t>
  </si>
  <si>
    <t>Long-term debt</t>
  </si>
  <si>
    <t>3% of gross revenues</t>
  </si>
  <si>
    <t xml:space="preserve">Subtotal </t>
  </si>
  <si>
    <t xml:space="preserve">C </t>
  </si>
  <si>
    <t>Worksheet B - Return (R ) and Net Plant Carrying Charge Calculation</t>
  </si>
  <si>
    <t>Step 1.  Calculate Rate of Return (R )</t>
  </si>
  <si>
    <t>Step 2. Calculate Net Plant Carrying Charge Rate (NPCC)</t>
  </si>
  <si>
    <t>Revenue Requirement net of depreciation</t>
  </si>
  <si>
    <t>Allocation methods noted on Worksheet D</t>
  </si>
  <si>
    <t>Rate</t>
  </si>
  <si>
    <t>Calculation of Gross Annual Transmission Revenue Requirement (ATRR)</t>
  </si>
  <si>
    <t>Return (R ) Calculation and Net Plant Carrying Charge Calculation</t>
  </si>
  <si>
    <t>Service Fiscal Month (1-12)</t>
  </si>
  <si>
    <t>Service Fiscal Year (yyyy)</t>
  </si>
  <si>
    <t xml:space="preserve">       Project 2:  </t>
  </si>
  <si>
    <t xml:space="preserve">       Project 3:  </t>
  </si>
  <si>
    <t xml:space="preserve">       Project 4:  </t>
  </si>
  <si>
    <t>Worksheet E</t>
  </si>
  <si>
    <t>Point-to-Point Firm ($/kW/Day)</t>
  </si>
  <si>
    <t>Non-firm Point-to-Point ($/kW/Day)</t>
  </si>
  <si>
    <t>Non-firm Point-to-Point ($/kW/Hour)</t>
  </si>
  <si>
    <t>Line 8 / Line 9 / 1000</t>
  </si>
  <si>
    <t>Transmission as a Facilities Fee revenue (account 456100).</t>
  </si>
  <si>
    <t>Upgrade Revenue Requirements Determination</t>
  </si>
  <si>
    <t>389-397 &amp; 301-303</t>
  </si>
  <si>
    <t xml:space="preserve">Determine NPCC </t>
  </si>
  <si>
    <t>Adjusted Transmission O&amp;M Expense and Transmission Depreciation Expense, per book</t>
  </si>
  <si>
    <t>Intangible Asset - AECI Interconnection Agreement</t>
  </si>
  <si>
    <t>Worksheet F - Analysis of Account 566</t>
  </si>
  <si>
    <t>Analysis of Account 566</t>
  </si>
  <si>
    <t>566004</t>
  </si>
  <si>
    <t>566005</t>
  </si>
  <si>
    <t>566006</t>
  </si>
  <si>
    <t>566007</t>
  </si>
  <si>
    <t>566010</t>
  </si>
  <si>
    <t>SPP Power Pool Billing</t>
  </si>
  <si>
    <t>FERC Schedule 12 Fees</t>
  </si>
  <si>
    <t>FERC Schedule 11 Charges</t>
  </si>
  <si>
    <t>Ancillary Transmission Service</t>
  </si>
  <si>
    <t>Less:  LSE Expenses:</t>
  </si>
  <si>
    <t>Worksheet E - Transmission Plant Summary</t>
  </si>
  <si>
    <t>Transmission Plant Summary</t>
  </si>
  <si>
    <t>Generation</t>
  </si>
  <si>
    <t>Distribution</t>
  </si>
  <si>
    <t>Metering</t>
  </si>
  <si>
    <t>Billing &amp; Collection</t>
  </si>
  <si>
    <t>Less:  Excluded Corporate Dues</t>
  </si>
  <si>
    <t>Less: Other Transmission Revenue</t>
  </si>
  <si>
    <t>Total Depreciation Expense</t>
  </si>
  <si>
    <t>C. Schedule 1 Annual Revenue Requirements</t>
  </si>
  <si>
    <t>Net Schedule 1 Revenue Requirements for Zone</t>
  </si>
  <si>
    <t>D. Schedule 1 Rate Calculations</t>
  </si>
  <si>
    <t>Less:  PTP Service Credit</t>
  </si>
  <si>
    <t>Payment in Lieu of Taxes</t>
  </si>
  <si>
    <t>that benefit more than one business unit of the Utility.  The allocator explanations column, below, lists the different allocations methods that are currently setup.</t>
  </si>
  <si>
    <t>During the process of placing assets in service, each asset is analyzed to determine which allocator method is most appropriate for this asset.</t>
  </si>
  <si>
    <t>I - This class is not currently used.</t>
  </si>
  <si>
    <t>K - The class is allocated on the basis of number of vehicles used in each business unit component.</t>
  </si>
  <si>
    <t>AA - This class is not currently used.</t>
  </si>
  <si>
    <t>Assets shared equally between transmission and distribution (EGEN1)</t>
  </si>
  <si>
    <t>Assets shared equally between metering and distribution (EGEN3)</t>
  </si>
  <si>
    <t>Assets shared equally between SurgePro and distribution (EGEN4)</t>
  </si>
  <si>
    <t>Assets shared between transmission, distribution &amp; metering (EGEN5)</t>
  </si>
  <si>
    <t>Assets shared between power generation, transmission &amp; distribution (EGEN6)</t>
  </si>
  <si>
    <t>C - Assets shared between transmission (25%) and distribution (75%)</t>
  </si>
  <si>
    <t>A - Transmission-only assets.</t>
  </si>
  <si>
    <t>E - Assets shared equally between SurgePro and distribution.</t>
  </si>
  <si>
    <t>D - Assets shared equally between metering and distribution.</t>
  </si>
  <si>
    <t>B - Assets shared equally between transmission and distribution.</t>
  </si>
  <si>
    <t>G - Assets shared between power generation (40%), transmission (20%), distribution (40%)</t>
  </si>
  <si>
    <t>H - Allocated on the basis of direct labor charges to each business unit component.</t>
  </si>
  <si>
    <t>J - Allocated based on number of customers by business unit - attributed to distribution</t>
  </si>
  <si>
    <t>L - Infrared Thermography assets</t>
  </si>
  <si>
    <t>M - Allocated between Natural Gas &amp; Water Operations.</t>
  </si>
  <si>
    <t>N - Allocated to the metering departments (Meter &amp; Service Center).</t>
  </si>
  <si>
    <t>O - Allocated on the basis of Land &amp; Structures Plant by business unit component.</t>
  </si>
  <si>
    <t>P - Mainframe Computer assets</t>
  </si>
  <si>
    <t>Q - Allocated on the basis of number of PCs in use by business unit component.</t>
  </si>
  <si>
    <t>R - Allocated on the basis of City Utilities Operating Income</t>
  </si>
  <si>
    <t>S - Allocated to the Water Source of Supply business unit component, associated with Lake Springfield.</t>
  </si>
  <si>
    <t>T - Allocated to the Water Source of Supply business unit component, associated with Fellows Lake.</t>
  </si>
  <si>
    <t>U - Allocated based on dispatch center usage</t>
  </si>
  <si>
    <t>BB - Allocated on the basis of total property insurance values, by business unit component.</t>
  </si>
  <si>
    <t>Common Plant</t>
  </si>
  <si>
    <t>Assets shared between transmission and distribution (EGEN2)</t>
  </si>
  <si>
    <t>Class reserved for future use (CGN02)</t>
  </si>
  <si>
    <t>Class reserved for future use (CGN20)</t>
  </si>
  <si>
    <t>Operations Technology - Toughbooks (CGN16)</t>
  </si>
  <si>
    <t>Operations Technology - Common Distribution (CGN15)</t>
  </si>
  <si>
    <t>Fellows Lake plant (CGN13)</t>
  </si>
  <si>
    <t>Lake Springfield plant (CGN12)</t>
  </si>
  <si>
    <t>Dispatch Center plant (CGN14)</t>
  </si>
  <si>
    <t>Operations Technology - Electric Distribution plant (CGN17)</t>
  </si>
  <si>
    <t>Operations Technology - Natural Gas plant (CGN18)</t>
  </si>
  <si>
    <t>Operations Technology - Water plant (CGN19)</t>
  </si>
  <si>
    <t>Natural Gas and Water Common plant (CGN06)</t>
  </si>
  <si>
    <t>Infrared Thermography plant (CGN05)</t>
  </si>
  <si>
    <t>Vehicle Maintenance plant (CGN04)</t>
  </si>
  <si>
    <t>Per Book</t>
  </si>
  <si>
    <t>Childcare facility (CGN11)</t>
  </si>
  <si>
    <t>Information Technology equipment (CGN10)</t>
  </si>
  <si>
    <t>Mainframe computer equipment (CGN09)</t>
  </si>
  <si>
    <t>Meter and Service Center (CGN07)</t>
  </si>
  <si>
    <t>Carpenter Shop (CGN08)</t>
  </si>
  <si>
    <t>TecHouse plant (CGN03)</t>
  </si>
  <si>
    <t>Common structures, including Main Office (CGN01)</t>
  </si>
  <si>
    <t>Worksheet D - Transmission Ratebase Calculation and Depreciation Summary</t>
  </si>
  <si>
    <t>Transmission Related Ratebase Calculation and Depreciation Summary</t>
  </si>
  <si>
    <t>Less:  Corporate Dues and Advertising</t>
  </si>
  <si>
    <t>Account Description</t>
  </si>
  <si>
    <t>Actual</t>
  </si>
  <si>
    <t>Adjustments</t>
  </si>
  <si>
    <t>Adjusted Total</t>
  </si>
  <si>
    <t>Line 10 / 12 months</t>
  </si>
  <si>
    <t>Line 10 / 52 weeks</t>
  </si>
  <si>
    <t>Line 12 / 5 days</t>
  </si>
  <si>
    <t>Line 14 / 16 hours</t>
  </si>
  <si>
    <t>Total Operation and Maintenance</t>
  </si>
  <si>
    <t>Other Exclusions</t>
  </si>
  <si>
    <t>Note C</t>
  </si>
  <si>
    <t>Note D</t>
  </si>
  <si>
    <t>Adjustment to remove charges for transmission by others.</t>
  </si>
  <si>
    <t xml:space="preserve">Note A:  Long-term debt financings are associated with specific assets.  </t>
  </si>
  <si>
    <t>Transmission Related Capital Structure</t>
  </si>
  <si>
    <t>See Worksheet F, exclusion of LSE expenses and other adjustments.</t>
  </si>
  <si>
    <t>Note E</t>
  </si>
  <si>
    <t xml:space="preserve">V - Operations Technology costs are allocated on the basis of labor dollars for business unit components benefiting from these projects. </t>
  </si>
  <si>
    <t xml:space="preserve">W - Operations Technology costs are allocated by the number of laptops in service by business unit component. </t>
  </si>
  <si>
    <t>X - Operations Technology costs are allocated to the electric distribution department.</t>
  </si>
  <si>
    <t>Y - Operations Technology costs are allocated to the natural gas distribution department.</t>
  </si>
  <si>
    <t>Z - Operations Technology costs are allocated to the water distribution department.</t>
  </si>
  <si>
    <t>Worksheet I - Upgrade Revenue Requirements Determination</t>
  </si>
  <si>
    <t>Worksheet H - Allocation of Administrative &amp; General costs</t>
  </si>
  <si>
    <t>Line 20 / Line 21 / 1000</t>
  </si>
  <si>
    <t>Line 22 / 12 months</t>
  </si>
  <si>
    <t>Line 22 / 52 weeks</t>
  </si>
  <si>
    <t>Line 24 / 5 days</t>
  </si>
  <si>
    <t>Load Dispatching &amp; Scheduling</t>
  </si>
  <si>
    <t>Step 4 - Allocate Common A&amp;G to individual functions.</t>
  </si>
  <si>
    <t>Total Operating Expenses excl Fuels, A&amp;G, Depreciation and PILOT</t>
  </si>
  <si>
    <t>Total Electric</t>
  </si>
  <si>
    <t>City Utilities</t>
  </si>
  <si>
    <t>Total Direct</t>
  </si>
  <si>
    <t>Common</t>
  </si>
  <si>
    <t xml:space="preserve">Total </t>
  </si>
  <si>
    <t>930100</t>
  </si>
  <si>
    <t>General Advertising</t>
  </si>
  <si>
    <t>931000</t>
  </si>
  <si>
    <t>Rents - A&amp;G</t>
  </si>
  <si>
    <t xml:space="preserve">All Other </t>
  </si>
  <si>
    <t>Direct Charges</t>
  </si>
  <si>
    <t>Month</t>
  </si>
  <si>
    <t>Percentage</t>
  </si>
  <si>
    <t>Total</t>
  </si>
  <si>
    <t>Average</t>
  </si>
  <si>
    <t xml:space="preserve">Carry forward to Worksheet </t>
  </si>
  <si>
    <t>Transmission Depreciation</t>
  </si>
  <si>
    <t>Carry forward to Worksheet</t>
  </si>
  <si>
    <t>ATRR, Line 9</t>
  </si>
  <si>
    <t>Net A&amp;G Charges</t>
  </si>
  <si>
    <t xml:space="preserve">Carry forward to Worksheet C, </t>
  </si>
  <si>
    <t>Step 3 - Calculate Actual Operating costs excluding Depreciation &amp; Fuels</t>
  </si>
  <si>
    <t>Prorata based on Test Year Actual Expenses, excluding fuels</t>
  </si>
  <si>
    <t>Total Transmission Related Capital (Set Equal</t>
  </si>
  <si>
    <t>to Rate base)</t>
  </si>
  <si>
    <t>Worksheet C - Adjusted Transmission O&amp;M Expense and Transmission Depreciation Expense</t>
  </si>
  <si>
    <t xml:space="preserve">City Utilities receives $11,000 per month related to an interconnection agreement.  $9,500 is related to power generation, with $1,500 booked to </t>
  </si>
  <si>
    <t>Col. B</t>
  </si>
  <si>
    <t>Col. C</t>
  </si>
  <si>
    <t>Col. D</t>
  </si>
  <si>
    <t>Col. E</t>
  </si>
  <si>
    <t>Col. F</t>
  </si>
  <si>
    <t>Col. G</t>
  </si>
  <si>
    <t>Worksheet G, Line 13, Col. H</t>
  </si>
  <si>
    <t>Worksheet ATRR, Line 14, Col. I</t>
  </si>
  <si>
    <t>Worksheet A, Line 13, Col. C</t>
  </si>
  <si>
    <t>Worksheet C, Line 5, Col. F</t>
  </si>
  <si>
    <t>Col. H</t>
  </si>
  <si>
    <t>Col. I</t>
  </si>
  <si>
    <t>Worksheet C, Line 20, Col. F</t>
  </si>
  <si>
    <t>Worksheet H, Line 14, Col. F</t>
  </si>
  <si>
    <t>Worksheet H, Line 29, Col. F</t>
  </si>
  <si>
    <t>Worksheet C, Line 31, Col. F</t>
  </si>
  <si>
    <t>Col. K</t>
  </si>
  <si>
    <t>Col. L</t>
  </si>
  <si>
    <t>Col. M</t>
  </si>
  <si>
    <t>Col. N</t>
  </si>
  <si>
    <t>Line 11, Col. E</t>
  </si>
  <si>
    <t>Col. J</t>
  </si>
  <si>
    <t>566011</t>
  </si>
  <si>
    <t>566012</t>
  </si>
  <si>
    <t>566013</t>
  </si>
  <si>
    <t>566014</t>
  </si>
  <si>
    <t>566015</t>
  </si>
  <si>
    <t>Schedule 11 Base Zonal Charges</t>
  </si>
  <si>
    <t>Schedule 11 Base Regional Charges</t>
  </si>
  <si>
    <t>Schedule 7 Charges</t>
  </si>
  <si>
    <t>Schedule 2 Charges</t>
  </si>
  <si>
    <t>Adjustment to remove payments in lieu of taxes.  Payments in Lieu of Taxes are recovered through grossing up revenue requirements, as shown on schedule ATRR, line 13, and Rate line 19.</t>
  </si>
  <si>
    <t>Total Common A&amp;G Charges, Expensed</t>
  </si>
  <si>
    <t>Net Transmission Plant (Worksheet D, Line 4)</t>
  </si>
  <si>
    <t>F - Assets shared between transmission (18%) &amp; distribution (62%) &amp; metering (9%) &amp; SpringNet (11%)</t>
  </si>
  <si>
    <t>Line 2 + Line 3 + Line 4</t>
  </si>
  <si>
    <t>Line 16 - Line 17</t>
  </si>
  <si>
    <t>Line 18 / .97 * .03</t>
  </si>
  <si>
    <t>Line 18 + Line 19</t>
  </si>
  <si>
    <t>Line 1 + Line 2</t>
  </si>
  <si>
    <t>Line 4 + Line 5</t>
  </si>
  <si>
    <t>Line 3 + Line 6</t>
  </si>
  <si>
    <t>Line 8 + Line 9</t>
  </si>
  <si>
    <t>Line 7 + Line 10 + Line 11</t>
  </si>
  <si>
    <t>Line 12 / 0.97 * 0.03</t>
  </si>
  <si>
    <t>Line 12 + Line 13</t>
  </si>
  <si>
    <t>Each capital project expenditure has A&amp;G added to capital asset; reduces common A&amp;G pool</t>
  </si>
  <si>
    <t>Upgrade Type</t>
  </si>
  <si>
    <t>SPP Project ID</t>
  </si>
  <si>
    <t>SPP Upgrade ID</t>
  </si>
  <si>
    <t>A.   ANNUAL TRANSMISSION REVENUE REQUIREMENT SUMMARY</t>
  </si>
  <si>
    <t>TOTALS</t>
  </si>
  <si>
    <t>A.   Facilities.</t>
  </si>
  <si>
    <t>Regional Reliability</t>
  </si>
  <si>
    <t>Equity (Line 3 - Line 1)</t>
  </si>
  <si>
    <t>NPCC (Line 9 / Line 6) less depreciation</t>
  </si>
  <si>
    <t>Service</t>
  </si>
  <si>
    <t>Line - Brookline - Junction - 161 kV</t>
  </si>
  <si>
    <t>Line - Norton - Neergard - 69 kV</t>
  </si>
  <si>
    <t>Line - Brookline - Junction 161 kV</t>
  </si>
  <si>
    <t>Page 1 of 1</t>
  </si>
  <si>
    <t>Project 1</t>
  </si>
  <si>
    <t>Project 2</t>
  </si>
  <si>
    <t>sum of Lines 3-11</t>
  </si>
  <si>
    <t>sum of Lines 15-23</t>
  </si>
  <si>
    <t>sum of Lines 3-13</t>
  </si>
  <si>
    <t>Allocator Pct.</t>
  </si>
  <si>
    <t>Allocator Ref.</t>
  </si>
  <si>
    <t>Allocation Pct.</t>
  </si>
  <si>
    <t>Office Supplies &amp; Other Expenses</t>
  </si>
  <si>
    <t>Misc. General Expenses - A&amp;G</t>
  </si>
  <si>
    <t>Administrative &amp; General (A&amp;G) Salaries</t>
  </si>
  <si>
    <t>Employee Pensions &amp; Benefits - A&amp;G</t>
  </si>
  <si>
    <t>Injuries &amp; Damages - A&amp;G</t>
  </si>
  <si>
    <t>Outside Services - Employed - A&amp;G</t>
  </si>
  <si>
    <t>Maintenance of General Plant - A&amp;G</t>
  </si>
  <si>
    <t>SPP Administrative Expenses</t>
  </si>
  <si>
    <t>Schedule 12 FERC Assessment Charges</t>
  </si>
  <si>
    <t xml:space="preserve">   Land &amp; Land Rights</t>
  </si>
  <si>
    <t xml:space="preserve">   Structures &amp; Improvements</t>
  </si>
  <si>
    <t xml:space="preserve">   Station Equipment</t>
  </si>
  <si>
    <t xml:space="preserve">   Towers &amp; Fixtures</t>
  </si>
  <si>
    <t xml:space="preserve">   Poles &amp; Fixtures</t>
  </si>
  <si>
    <t xml:space="preserve">   Overhead Conductors &amp; Devices</t>
  </si>
  <si>
    <t xml:space="preserve">   Underground Conduit</t>
  </si>
  <si>
    <t xml:space="preserve">   Underground Conductors &amp; Devices</t>
  </si>
  <si>
    <t xml:space="preserve">   Roads &amp; Trails</t>
  </si>
  <si>
    <t>Col. A</t>
  </si>
  <si>
    <t>Net Transmission Plant</t>
  </si>
  <si>
    <t>Carry forward to Worksheet D, Line 2, Col. F</t>
  </si>
  <si>
    <t>Carry forward to Worksheet D, Line 3, Col. F</t>
  </si>
  <si>
    <t>Worksheet I, Line 9, Col. L</t>
  </si>
  <si>
    <t>ATRR, Line 11, Col. I</t>
  </si>
  <si>
    <t>Carry forward to Worksheet ATRR, Line 4, Col. G</t>
  </si>
  <si>
    <t>Carry forward to Worksheet ATRR, Line 5, Col. I</t>
  </si>
  <si>
    <t>Line 6 + Line 7</t>
  </si>
  <si>
    <t>Line 1 + Line 5</t>
  </si>
  <si>
    <t>Carry forward to Worksheet Rate, Line 7, Col. G</t>
  </si>
  <si>
    <t>Carry forward to Worksheet Rate, Line 1, Col. G</t>
  </si>
  <si>
    <t>sum of Lines 4-19 - Carry forward to Worksheet ATRR, Line 1,</t>
  </si>
  <si>
    <t>sum of Lines 22-30 - Carry forward to Worksheet ATRR,</t>
  </si>
  <si>
    <t>Line 8, Col. G</t>
  </si>
  <si>
    <t xml:space="preserve">Annual Depreciation from </t>
  </si>
  <si>
    <t>Carry forward to Worksheet Rate, Line 4</t>
  </si>
  <si>
    <t>Account 186052</t>
  </si>
  <si>
    <t>Account 154001</t>
  </si>
  <si>
    <t>Account 154004</t>
  </si>
  <si>
    <t>Account 165000</t>
  </si>
  <si>
    <t>Worksheet G - Account 448000 - SJE 207001 (Telecommunications Pole Rental)</t>
  </si>
  <si>
    <t>Less: Load Dispatch (Account 561000)</t>
  </si>
  <si>
    <t>Land &amp; Land Rights (CGENL)</t>
  </si>
  <si>
    <t>Transportation Equipment (CGENV)</t>
  </si>
  <si>
    <t>Assets shared between Telcommunications and IT (TCGN1)</t>
  </si>
  <si>
    <t>Assets labeled EGEN with product 120000 (EGEN)</t>
  </si>
  <si>
    <t>sum of Lines 6-13</t>
  </si>
  <si>
    <t>sum of Lines 16-37</t>
  </si>
  <si>
    <t>sum of Lines 41-42</t>
  </si>
  <si>
    <t>Line 14 +     Line 38 +     Line 39</t>
  </si>
  <si>
    <t>Worksheet D, Line 41, Col. M</t>
  </si>
  <si>
    <t>Worksheet D, Line 46, Col. I * Worksheet B, Line 3, Col. F</t>
  </si>
  <si>
    <t>Carry forward to Worksheet Rate,</t>
  </si>
  <si>
    <t xml:space="preserve"> Line 9 and Line 21</t>
  </si>
  <si>
    <t>Gross Revenue Requirement (Worksheet ATRR, Line 14)</t>
  </si>
  <si>
    <t>Less:  Depreciation Expense (Worksheet ATRR, Line 8)</t>
  </si>
  <si>
    <t>O&amp;M expenses - Worksheet ATRR, Line 3</t>
  </si>
  <si>
    <t>Carry forward to Worksheet ATRR, Line 11, Col. G</t>
  </si>
  <si>
    <t>CC - Assets shared between Telcom system and IT.  IT portion is allocated to all business units based on allocator H (direct labor charges).</t>
  </si>
  <si>
    <t>CC</t>
  </si>
  <si>
    <t>Carry forward to Worksheet Rate, Line 16, Col. G;</t>
  </si>
  <si>
    <t>Worksheet E, Line 12, Col. F</t>
  </si>
  <si>
    <t>Worksheet E, Line 24, Col. F</t>
  </si>
  <si>
    <t>sum of lines 1-12</t>
  </si>
  <si>
    <t>Worksheet ATRR, Line 2, Col. G; Note A</t>
  </si>
  <si>
    <t>Adjustment to remove charges associated with power generation or distribution function.</t>
  </si>
  <si>
    <t>Less: Net Upgrade Revenue Requirements Determination</t>
  </si>
  <si>
    <t xml:space="preserve"> ZDUM01 </t>
  </si>
  <si>
    <t xml:space="preserve">  - </t>
  </si>
  <si>
    <t>924100</t>
  </si>
  <si>
    <t>Property Insurance</t>
  </si>
  <si>
    <t>`</t>
  </si>
  <si>
    <t>NET ATRR</t>
  </si>
  <si>
    <t>Pole Rental by SpringNet</t>
  </si>
  <si>
    <t xml:space="preserve"> - </t>
  </si>
  <si>
    <t>PTP Rev.</t>
  </si>
  <si>
    <t>NPCC (Worksheet B, Line 10, Col. C)</t>
  </si>
  <si>
    <t>Page 4 of 5</t>
  </si>
  <si>
    <t>Page 5 of 5</t>
  </si>
  <si>
    <t>Page 3 of 5</t>
  </si>
  <si>
    <t>Page 2 of 5</t>
  </si>
  <si>
    <t>Page 1 of 5</t>
  </si>
  <si>
    <t>Net Plant</t>
  </si>
  <si>
    <t>Rev. Req.</t>
  </si>
  <si>
    <t>Sponsored Upgrade 1</t>
  </si>
  <si>
    <t>Sponsored Upgrade 2</t>
  </si>
  <si>
    <t>Gross Plant</t>
  </si>
  <si>
    <t>Sponsored Upgrade 3</t>
  </si>
  <si>
    <t>Sponsored Upgrade 4</t>
  </si>
  <si>
    <t>Line 2 - Line 3 - Line 3A</t>
  </si>
  <si>
    <t>A.   Facilities.  Net Plant and Depreciation Calculations</t>
  </si>
  <si>
    <t>II Net Plant and Depreciation Calculations</t>
  </si>
  <si>
    <t>NPCC</t>
  </si>
  <si>
    <t>7A</t>
  </si>
  <si>
    <t>Less: Net Sponsored Upgrade Revenue Requirements Determination</t>
  </si>
  <si>
    <t>Worksheet J, Line 9, Col. H</t>
  </si>
  <si>
    <t>Worksheet J</t>
  </si>
  <si>
    <t>Worksheet J - Sponsored Upgrades Revenue Requirements Determination</t>
  </si>
  <si>
    <t>Sponsored Upgrade Revenue Requirements Determination</t>
  </si>
  <si>
    <t>Zonal Net ATRR</t>
  </si>
  <si>
    <t>7B</t>
  </si>
  <si>
    <t>Line 7A + Line 7B</t>
  </si>
  <si>
    <t>Transformer - James River Power Station - 161/69 kV</t>
  </si>
  <si>
    <t>NPCC(see note)</t>
  </si>
  <si>
    <t>Plant</t>
  </si>
  <si>
    <t>Note B:  Equity cost is fixed until refiled at FERC.  Transmission Equity will equal Transmission Rate Base less Transmission long-term debt, if any.</t>
  </si>
  <si>
    <t>Carry forward to Worksheet I and Worksheet J</t>
  </si>
  <si>
    <t>NOTE:  All Entries on this page are subject to change to provide a summary of changes and other comments by City Utilities related to the TFR.</t>
  </si>
  <si>
    <t>PTP Schedule 11 Revenue Calculation</t>
  </si>
  <si>
    <t>Note A: NPCC for each Sponsored Upgrade is set at the time the contract is approved.</t>
  </si>
  <si>
    <t>Note B: No PTP Revenues are allocated to Sponsored Projects since they do not make up any ATRR billed by SPP nor are they used to allocate PTP Revenes by SPP.</t>
  </si>
  <si>
    <t>Note:  Schedule 11 Point-to-point revenues are allocated based on previous year's ATRR.</t>
  </si>
  <si>
    <t>These are revenues received from SPP for Schedules 7, 8 and 11 Point-to-Point services, and the MISO payments, as booked in the fiscal year.</t>
  </si>
  <si>
    <t>This Worksheet is used to calculate the ATRR amounts for Base Plan Upgrades, Transmission Service Upgrades and Economic Upgrades authorized by SPP.</t>
  </si>
  <si>
    <t>Line 4 + Line 14 + Line 38 + Line 39 + Line 43 + Line 44 + Line 45 + Line 45A</t>
  </si>
  <si>
    <t>Less: Revenue from SPP</t>
  </si>
  <si>
    <t>The sources of any inputs that come from financial records are documented in the template through specific instruction references.</t>
  </si>
  <si>
    <t>Allocator Explanations</t>
  </si>
  <si>
    <t>Cells highlighted in yellow are data input fields.  Cells highlighted in Green are data  that was calculated on a different Worksheet.</t>
  </si>
  <si>
    <t>City Utilities of Springfield, MO Transmission Formula Rate Update</t>
  </si>
  <si>
    <t>2019-10-31</t>
  </si>
  <si>
    <t>2019-11-30</t>
  </si>
  <si>
    <t>2019-12-31</t>
  </si>
  <si>
    <t>2020-01-31</t>
  </si>
  <si>
    <t>2020-02-29</t>
  </si>
  <si>
    <t>2020-03-31</t>
  </si>
  <si>
    <t>2020-04-30</t>
  </si>
  <si>
    <t>2020-05-31</t>
  </si>
  <si>
    <t>2020-06-30</t>
  </si>
  <si>
    <t>2020-07-31</t>
  </si>
  <si>
    <t>2020-08-31</t>
  </si>
  <si>
    <t>2020-09-30</t>
  </si>
  <si>
    <t>Project 3</t>
  </si>
  <si>
    <t>72037, 72038</t>
  </si>
  <si>
    <t>Using Fiscal Year 2020 Actual Financial &amp; Operating Data for Southwest Power Pool (SPP) Rates Effective 04/01/2021</t>
  </si>
  <si>
    <t>Rate Formula Template for the 12 months ended 9/30/2020</t>
  </si>
  <si>
    <t>FY 2020</t>
  </si>
  <si>
    <t>(2021)</t>
  </si>
  <si>
    <t>The impact of this year’s Update (compared to the 2020 TFR) is as follows:</t>
  </si>
  <si>
    <r>
      <t>2.)</t>
    </r>
    <r>
      <rPr>
        <sz val="7"/>
        <color theme="1"/>
        <rFont val="Times New Roman"/>
        <family val="1"/>
      </rPr>
      <t xml:space="preserve">    </t>
    </r>
    <r>
      <rPr>
        <sz val="12"/>
        <color theme="1"/>
        <rFont val="Calibri"/>
        <family val="2"/>
        <scheme val="minor"/>
      </rPr>
      <t>The Dispatching Rate (Schedule 1) will increase by approximately 10.1%.</t>
    </r>
  </si>
  <si>
    <t>The significant driving factors for these changes (compared to the 2020 TFR) are as follows:</t>
  </si>
  <si>
    <t>1.) Gross Transmission Plant in Service increased by 6.3%; Rate Base increased by 9.8%.</t>
  </si>
  <si>
    <t>3.) Administrative &amp; General (A&amp;G) charges increased by 2.6%.</t>
  </si>
  <si>
    <t>4.) Depreciation and Amortization expense increased by 6.3%.</t>
  </si>
  <si>
    <t>5.) The 12 CP transmission divisor decreased from 551 MW to 527 MW.</t>
  </si>
  <si>
    <r>
      <t>1.)</t>
    </r>
    <r>
      <rPr>
        <sz val="7"/>
        <rFont val="Times New Roman"/>
        <family val="1"/>
      </rPr>
      <t xml:space="preserve">    </t>
    </r>
    <r>
      <rPr>
        <sz val="12"/>
        <rFont val="Calibri"/>
        <family val="2"/>
        <scheme val="minor"/>
      </rPr>
      <t>The Network Service Rate (Schedule 9) will increase by approximately 1.3%.</t>
    </r>
  </si>
  <si>
    <r>
      <t>3.)</t>
    </r>
    <r>
      <rPr>
        <sz val="7"/>
        <color theme="1"/>
        <rFont val="Times New Roman"/>
        <family val="1"/>
      </rPr>
      <t xml:space="preserve">    </t>
    </r>
    <r>
      <rPr>
        <sz val="12"/>
        <color theme="1"/>
        <rFont val="Calibri"/>
        <family val="2"/>
        <scheme val="minor"/>
      </rPr>
      <t>The Point-to-Point Rates (Schedule 7 – Firm, &amp; Schedule 8 - Non-Firm) will increase by approximately 5.9%.</t>
    </r>
  </si>
  <si>
    <r>
      <t>4.)</t>
    </r>
    <r>
      <rPr>
        <sz val="7"/>
        <color theme="1"/>
        <rFont val="Times New Roman"/>
        <family val="1"/>
      </rPr>
      <t xml:space="preserve">    </t>
    </r>
    <r>
      <rPr>
        <sz val="12"/>
        <color theme="1"/>
        <rFont val="Calibri"/>
        <family val="2"/>
        <scheme val="minor"/>
      </rPr>
      <t>City Utilities’ Revenue Requirement associated with Regional Projects (Schedule 11) will increase by approximately 474.4% primarily due to the Brookline 345kV Substation expansion and 50 MVAR Reactor being placed in-service.</t>
    </r>
  </si>
  <si>
    <t>345kV Brookline 50 MVAR Reactor and Substation Expansion</t>
  </si>
  <si>
    <t>Workpaper: Worksheet I Schedule 11 Revenue Calc</t>
  </si>
  <si>
    <r>
      <t xml:space="preserve"> </t>
    </r>
    <r>
      <rPr>
        <vertAlign val="superscript"/>
        <sz val="11"/>
        <color theme="1"/>
        <rFont val="Calibri"/>
        <family val="2"/>
        <scheme val="minor"/>
      </rPr>
      <t>1</t>
    </r>
    <r>
      <rPr>
        <sz val="11"/>
        <color theme="1"/>
        <rFont val="Calibri"/>
        <family val="2"/>
        <scheme val="minor"/>
      </rPr>
      <t xml:space="preserve"> The TFR Implementation Protocols are on file in Docket No. ER20-2712 and in the Southwest Power Pool, Inc.'s Open Access Transmission Tariff, Sixth Revised Volume No., as Addendum 17 to Attachment H.</t>
    </r>
  </si>
  <si>
    <r>
      <t>City Utilities' Transmission Formula Rate ("TFR") was accepted by the Federal Energy Regulatory Commission on November 16, 2020, with an effective date of December 1, 2020.  See FERC Docket No. ER20-2712.  City Utilities' TFR is based on historical financial data. Pursuant to the TFR Implementation Protocols</t>
    </r>
    <r>
      <rPr>
        <vertAlign val="superscript"/>
        <sz val="12"/>
        <rFont val="Calibri"/>
        <family val="2"/>
        <scheme val="minor"/>
      </rPr>
      <t>1</t>
    </r>
    <r>
      <rPr>
        <sz val="12"/>
        <rFont val="Calibri"/>
        <family val="2"/>
        <scheme val="minor"/>
      </rPr>
      <t>,  the Update includes a workable populated rate formula template with fully functional spreadsheets showing the calculation of the Update and underlying workpapers in native format with links and formulas intact, and is based on fiscal year 2020 financial data (October 1 through September 30), obtained from audited financial statements.</t>
    </r>
  </si>
  <si>
    <t>2.) Transmission O&amp;M expense increased by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</si>
</sst>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0000_);[Red]\(&quot;$&quot;#,##0.00000\)"/>
    <numFmt numFmtId="167" formatCode="_(&quot;$&quot;* #,##0_);_(&quot;$&quot;* \(#,##0\);_(&quot;$&quot;* &quot;-&quot;??_);_(@_)"/>
    <numFmt numFmtId="168" formatCode="#,##0.00;\(#,##0.00\);_(\ &quot;-&quot;_)"/>
    <numFmt numFmtId="169" formatCode="&quot;$&quot;#,##0.00"/>
    <numFmt numFmtId="170" formatCode="m/d/yyyy;@"/>
    <numFmt numFmtId="171" formatCode="_(* #,##0_);_(* \(#,##0\);_(* &quot;-&quot;??_);_(@_)"/>
    <numFmt numFmtId="172" formatCode="#,##0;[Red]\(#,##0\)"/>
    <numFmt numFmtId="173" formatCode="#,##0.00;[Red]\(#,##0.00\);_(&quot;-&quot;_)"/>
    <numFmt numFmtId="174" formatCode="&quot;$&quot;#,##0.0000_);[Red]\(&quot;$&quot;#,##0.0000\)"/>
    <numFmt numFmtId="175" formatCode="#,##0;[Red]\(#,##0\);_(&quot;-&quot;_)"/>
    <numFmt numFmtId="176" formatCode="_(&quot;$&quot;* #,##0_);_(&quot;$&quot;* \(#,##0\);_(@_)"/>
    <numFmt numFmtId="177" formatCode="#,##0;\(#,##0\);_(\ &quot;-&quot;_)"/>
    <numFmt numFmtId="178" formatCode="#,##0;\(#,##0\);_(\ &quot;0&quot;_)"/>
    <numFmt numFmtId="179" formatCode="mmmm\ d\,\ yyyy"/>
    <numFmt numFmtId="180" formatCode="0.0000%"/>
  </numFmts>
  <fonts count="87">
    <font>
      <sz val="11"/>
      <color theme="1"/>
      <name val="Calibri"/>
      <family val="2"/>
      <scheme val="minor"/>
    </font>
    <font>
      <sz val="11"/>
      <color theme="1"/>
      <name val="Calibri"/>
      <family val="2"/>
      <scheme val="minor"/>
    </font>
    <font>
      <sz val="10"/>
      <name val="Arial"/>
      <family val="2"/>
    </font>
    <font>
      <sz val="11"/>
      <name val="Palatin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0"/>
      <name val="MS Sans Serif"/>
      <family val="2"/>
    </font>
    <font>
      <b/>
      <sz val="18"/>
      <color indexed="56"/>
      <name val="Cambria"/>
      <family val="2"/>
    </font>
    <font>
      <b/>
      <sz val="11"/>
      <color indexed="8"/>
      <name val="Calibri"/>
      <family val="2"/>
    </font>
    <font>
      <sz val="11"/>
      <color indexed="10"/>
      <name val="Calibri"/>
      <family val="2"/>
    </font>
    <font>
      <b/>
      <sz val="10"/>
      <color rgb="FF000000"/>
      <name val="Arial"/>
      <family val="2"/>
    </font>
    <font>
      <b/>
      <sz val="9"/>
      <color rgb="FF000000"/>
      <name val="Arial"/>
      <family val="2"/>
    </font>
    <font>
      <sz val="12"/>
      <name val="Arial"/>
      <family val="2"/>
    </font>
    <font>
      <sz val="8"/>
      <color rgb="FF000000"/>
      <name val="Arial"/>
      <family val="2"/>
    </font>
    <font>
      <sz val="9"/>
      <color rgb="FF000000"/>
      <name val="Arial"/>
      <family val="2"/>
    </font>
    <font>
      <sz val="9"/>
      <name val="Arial"/>
      <family val="2"/>
    </font>
    <font>
      <u/>
      <sz val="9"/>
      <color rgb="FF000000"/>
      <name val="Arial"/>
      <family val="2"/>
    </font>
    <font>
      <b/>
      <sz val="12"/>
      <color rgb="FF000000"/>
      <name val="Arial"/>
      <family val="2"/>
    </font>
    <font>
      <b/>
      <sz val="8"/>
      <color rgb="FF000000"/>
      <name val="Arial"/>
      <family val="2"/>
    </font>
    <font>
      <sz val="8"/>
      <color indexed="8"/>
      <name val="Arial Narrow"/>
      <family val="2"/>
    </font>
    <font>
      <sz val="10"/>
      <name val="Arial"/>
      <family val="2"/>
    </font>
    <font>
      <u/>
      <sz val="11"/>
      <color theme="10"/>
      <name val="Calibri"/>
      <family val="2"/>
      <scheme val="minor"/>
    </font>
    <font>
      <sz val="12"/>
      <name val="Arial MT"/>
    </font>
    <font>
      <b/>
      <sz val="12"/>
      <name val="Arial"/>
      <family val="2"/>
    </font>
    <font>
      <sz val="12"/>
      <color indexed="10"/>
      <name val="Arial"/>
      <family val="2"/>
    </font>
    <font>
      <b/>
      <u/>
      <sz val="12"/>
      <name val="Arial"/>
      <family val="2"/>
    </font>
    <font>
      <u/>
      <sz val="10"/>
      <name val="Arial"/>
      <family val="2"/>
    </font>
    <font>
      <sz val="10"/>
      <color indexed="12"/>
      <name val="Arial"/>
      <family val="2"/>
    </font>
    <font>
      <b/>
      <sz val="12"/>
      <color theme="1"/>
      <name val="Arial"/>
      <family val="2"/>
    </font>
    <font>
      <b/>
      <sz val="11"/>
      <color theme="1"/>
      <name val="Arial"/>
      <family val="2"/>
    </font>
    <font>
      <sz val="11"/>
      <color theme="1"/>
      <name val="Arial"/>
      <family val="2"/>
    </font>
    <font>
      <b/>
      <sz val="10"/>
      <color theme="1"/>
      <name val="Arial"/>
      <family val="2"/>
    </font>
    <font>
      <b/>
      <sz val="10"/>
      <name val="Arial"/>
      <family val="2"/>
    </font>
    <font>
      <b/>
      <sz val="10"/>
      <color indexed="10"/>
      <name val="Arial"/>
      <family val="2"/>
    </font>
    <font>
      <b/>
      <sz val="10"/>
      <color indexed="12"/>
      <name val="Arial"/>
      <family val="2"/>
    </font>
    <font>
      <sz val="10"/>
      <color theme="1"/>
      <name val="Arial"/>
      <family val="2"/>
    </font>
    <font>
      <sz val="8"/>
      <color indexed="13"/>
      <name val="MS Sans Serif"/>
      <family val="2"/>
    </font>
    <font>
      <sz val="9"/>
      <color theme="1"/>
      <name val="Arial"/>
      <family val="2"/>
    </font>
    <font>
      <u/>
      <sz val="11"/>
      <color theme="10"/>
      <name val="Arial"/>
      <family val="2"/>
    </font>
    <font>
      <u/>
      <sz val="7.2"/>
      <color indexed="12"/>
      <name val="Arial MT"/>
    </font>
    <font>
      <u/>
      <sz val="11"/>
      <color theme="1"/>
      <name val="Arial"/>
      <family val="2"/>
    </font>
    <font>
      <sz val="8"/>
      <name val="Arial"/>
      <family val="2"/>
    </font>
    <font>
      <b/>
      <sz val="14"/>
      <color theme="1"/>
      <name val="Arial"/>
      <family val="2"/>
    </font>
    <font>
      <b/>
      <sz val="10"/>
      <color indexed="18"/>
      <name val="Arial"/>
      <family val="2"/>
    </font>
    <font>
      <sz val="10"/>
      <color indexed="63"/>
      <name val="Arial"/>
      <family val="2"/>
    </font>
    <font>
      <b/>
      <sz val="9"/>
      <name val="Arial"/>
      <family val="2"/>
    </font>
    <font>
      <sz val="12"/>
      <color rgb="FF000000"/>
      <name val="Arial"/>
      <family val="2"/>
    </font>
    <font>
      <sz val="12"/>
      <color theme="1"/>
      <name val="Arial"/>
      <family val="2"/>
    </font>
    <font>
      <sz val="12"/>
      <color indexed="8"/>
      <name val="Arial"/>
      <family val="2"/>
    </font>
    <font>
      <sz val="12"/>
      <color indexed="63"/>
      <name val="Arial"/>
      <family val="2"/>
    </font>
    <font>
      <sz val="8"/>
      <name val="Calibri"/>
      <family val="2"/>
      <scheme val="minor"/>
    </font>
    <font>
      <b/>
      <sz val="9"/>
      <color theme="1"/>
      <name val="Arial"/>
      <family val="2"/>
    </font>
    <font>
      <b/>
      <i/>
      <sz val="10"/>
      <color theme="1"/>
      <name val="Arial"/>
      <family val="2"/>
    </font>
    <font>
      <i/>
      <sz val="10"/>
      <name val="Arial"/>
      <family val="2"/>
    </font>
    <font>
      <b/>
      <i/>
      <sz val="10"/>
      <name val="Arial"/>
      <family val="2"/>
    </font>
    <font>
      <sz val="10"/>
      <name val="Arial Unicode MS"/>
      <family val="2"/>
    </font>
    <font>
      <sz val="9"/>
      <color rgb="FFFF0000"/>
      <name val="Arial"/>
      <family val="2"/>
    </font>
    <font>
      <sz val="10"/>
      <color rgb="FFFF0000"/>
      <name val="Arial"/>
      <family val="2"/>
    </font>
    <font>
      <b/>
      <sz val="14"/>
      <color rgb="FFFF0000"/>
      <name val="Arial"/>
      <family val="2"/>
    </font>
    <font>
      <u/>
      <sz val="9"/>
      <name val="Arial"/>
      <family val="2"/>
    </font>
    <font>
      <b/>
      <sz val="11"/>
      <name val="Arial"/>
      <family val="2"/>
    </font>
    <font>
      <b/>
      <sz val="14"/>
      <name val="Arial"/>
      <family val="2"/>
    </font>
    <font>
      <sz val="11"/>
      <name val="Arial"/>
      <family val="2"/>
    </font>
    <font>
      <b/>
      <sz val="11"/>
      <color theme="1"/>
      <name val="Calibri"/>
      <family val="2"/>
      <scheme val="minor"/>
    </font>
    <font>
      <sz val="14"/>
      <color theme="1"/>
      <name val="Arial"/>
      <family val="2"/>
    </font>
    <font>
      <b/>
      <sz val="12"/>
      <color theme="1"/>
      <name val="Calibri"/>
      <family val="2"/>
      <scheme val="minor"/>
    </font>
    <font>
      <sz val="12"/>
      <color theme="1"/>
      <name val="Calibri"/>
      <family val="2"/>
      <scheme val="minor"/>
    </font>
    <font>
      <sz val="7"/>
      <color theme="1"/>
      <name val="Times New Roman"/>
      <family val="1"/>
    </font>
    <font>
      <vertAlign val="superscript"/>
      <sz val="11"/>
      <color theme="1"/>
      <name val="Calibri"/>
      <family val="2"/>
      <scheme val="minor"/>
    </font>
    <font>
      <sz val="12"/>
      <name val="Calibri"/>
      <family val="2"/>
      <scheme val="minor"/>
    </font>
    <font>
      <vertAlign val="superscript"/>
      <sz val="12"/>
      <name val="Calibri"/>
      <family val="2"/>
      <scheme val="minor"/>
    </font>
    <font>
      <sz val="7"/>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7"/>
        <bgColor indexed="64"/>
      </patternFill>
    </fill>
    <fill>
      <patternFill patternType="gray125">
        <fgColor indexed="26"/>
        <bgColor indexed="22"/>
      </patternFill>
    </fill>
    <fill>
      <patternFill patternType="solid">
        <fgColor indexed="43"/>
        <bgColor indexed="64"/>
      </patternFill>
    </fill>
    <fill>
      <patternFill patternType="solid">
        <fgColor indexed="18"/>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s>
  <borders count="68">
    <border>
      <left/>
      <right/>
      <top/>
      <bottom/>
      <diagonal/>
    </border>
    <border>
      <left/>
      <right/>
      <top style="medium">
        <color auto="1"/>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top/>
      <bottom style="thin">
        <color auto="1"/>
      </bottom>
      <diagonal/>
    </border>
    <border>
      <left/>
      <right/>
      <top style="thin">
        <color indexed="64"/>
      </top>
      <bottom style="double">
        <color indexed="64"/>
      </bottom>
      <diagonal/>
    </border>
    <border>
      <left/>
      <right/>
      <top/>
      <bottom style="medium">
        <color indexed="64"/>
      </bottom>
      <diagonal/>
    </border>
    <border>
      <left/>
      <right/>
      <top/>
      <bottom style="medium">
        <color indexed="30"/>
      </bottom>
      <diagonal/>
    </border>
    <border>
      <left/>
      <right/>
      <top/>
      <bottom style="medium">
        <color indexed="64"/>
      </bottom>
      <diagonal/>
    </border>
    <border>
      <left/>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bottom style="medium">
        <color auto="1"/>
      </bottom>
      <diagonal/>
    </border>
    <border>
      <left/>
      <right style="medium">
        <color indexed="64"/>
      </right>
      <top/>
      <bottom style="medium">
        <color auto="1"/>
      </bottom>
      <diagonal/>
    </border>
    <border>
      <left style="medium">
        <color indexed="64"/>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style="thin">
        <color indexed="64"/>
      </bottom>
      <diagonal/>
    </border>
    <border>
      <left/>
      <right style="thin">
        <color auto="1"/>
      </right>
      <top style="medium">
        <color auto="1"/>
      </top>
      <bottom/>
      <diagonal/>
    </border>
    <border>
      <left/>
      <right/>
      <top/>
      <bottom style="medium">
        <color indexed="64"/>
      </bottom>
      <diagonal/>
    </border>
    <border>
      <left style="thin">
        <color auto="1"/>
      </left>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6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39"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5" applyNumberFormat="0" applyAlignment="0" applyProtection="0"/>
    <xf numFmtId="0" fontId="8" fillId="21" borderId="6" applyNumberFormat="0" applyAlignment="0" applyProtection="0"/>
    <xf numFmtId="40"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8"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7" borderId="5" applyNumberFormat="0" applyAlignment="0" applyProtection="0"/>
    <xf numFmtId="0" fontId="17" fillId="0" borderId="10" applyNumberFormat="0" applyFill="0" applyAlignment="0" applyProtection="0"/>
    <xf numFmtId="0" fontId="18" fillId="22" borderId="0" applyNumberFormat="0" applyBorder="0" applyAlignment="0" applyProtection="0"/>
    <xf numFmtId="0" fontId="1" fillId="0" borderId="0"/>
    <xf numFmtId="0" fontId="19" fillId="0" borderId="0"/>
    <xf numFmtId="0" fontId="1" fillId="0" borderId="0"/>
    <xf numFmtId="0" fontId="1" fillId="0" borderId="0"/>
    <xf numFmtId="0" fontId="1" fillId="0" borderId="0"/>
    <xf numFmtId="0" fontId="9" fillId="0" borderId="0"/>
    <xf numFmtId="0" fontId="10" fillId="0" borderId="0">
      <alignment vertical="top"/>
    </xf>
    <xf numFmtId="164" fontId="1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0" fillId="0" borderId="0">
      <alignment vertical="top"/>
    </xf>
    <xf numFmtId="0" fontId="1" fillId="0" borderId="0"/>
    <xf numFmtId="0" fontId="2" fillId="23" borderId="11" applyNumberFormat="0" applyFont="0" applyAlignment="0" applyProtection="0"/>
    <xf numFmtId="0" fontId="20" fillId="20" borderId="12" applyNumberFormat="0" applyAlignment="0" applyProtection="0"/>
    <xf numFmtId="9" fontId="10"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applyNumberFormat="0" applyFont="0" applyFill="0" applyBorder="0" applyAlignment="0" applyProtection="0">
      <alignment horizontal="left"/>
    </xf>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21" fillId="0" borderId="2">
      <alignment horizontal="center"/>
    </xf>
    <xf numFmtId="3" fontId="9" fillId="0" borderId="0" applyFont="0" applyFill="0" applyBorder="0" applyAlignment="0" applyProtection="0"/>
    <xf numFmtId="0" fontId="9" fillId="24" borderId="0" applyNumberFormat="0" applyFont="0" applyBorder="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0" borderId="0" applyNumberFormat="0" applyFill="0" applyBorder="0" applyAlignment="0" applyProtection="0"/>
    <xf numFmtId="44" fontId="1" fillId="0" borderId="0" applyFont="0" applyFill="0" applyBorder="0" applyAlignment="0" applyProtection="0"/>
    <xf numFmtId="3" fontId="34" fillId="26" borderId="17" applyAlignment="0" applyProtection="0"/>
    <xf numFmtId="0" fontId="35" fillId="0" borderId="0"/>
    <xf numFmtId="0" fontId="2" fillId="0" borderId="0"/>
    <xf numFmtId="0" fontId="36" fillId="0" borderId="0" applyNumberFormat="0" applyFill="0" applyBorder="0" applyAlignment="0" applyProtection="0"/>
    <xf numFmtId="0" fontId="2" fillId="0" borderId="0"/>
    <xf numFmtId="0" fontId="35" fillId="0" borderId="0"/>
    <xf numFmtId="0" fontId="2" fillId="0" borderId="0"/>
    <xf numFmtId="0" fontId="2" fillId="0" borderId="0"/>
    <xf numFmtId="169" fontId="37" fillId="0" borderId="0" applyProtection="0"/>
    <xf numFmtId="172" fontId="51" fillId="28" borderId="0"/>
    <xf numFmtId="37" fontId="37" fillId="0" borderId="0" applyFont="0" applyFill="0" applyBorder="0" applyAlignment="0" applyProtection="0"/>
    <xf numFmtId="41" fontId="2" fillId="0" borderId="0" applyFont="0" applyFill="0" applyBorder="0" applyAlignment="0" applyProtection="0"/>
    <xf numFmtId="0" fontId="54" fillId="0" borderId="0" applyNumberFormat="0" applyFill="0" applyBorder="0" applyAlignment="0" applyProtection="0">
      <alignment vertical="top"/>
      <protection locked="0"/>
    </xf>
    <xf numFmtId="0" fontId="21" fillId="0" borderId="47">
      <alignment horizontal="center"/>
    </xf>
    <xf numFmtId="0" fontId="2" fillId="0" borderId="0"/>
    <xf numFmtId="0" fontId="21" fillId="0" borderId="49">
      <alignment horizontal="center"/>
    </xf>
    <xf numFmtId="0" fontId="15" fillId="0" borderId="48" applyNumberFormat="0" applyFill="0" applyAlignment="0" applyProtection="0"/>
    <xf numFmtId="43" fontId="2" fillId="0" borderId="0" applyFont="0" applyFill="0" applyBorder="0" applyAlignment="0" applyProtection="0"/>
    <xf numFmtId="0" fontId="21" fillId="0" borderId="52">
      <alignment horizontal="center"/>
    </xf>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21" fillId="0" borderId="52">
      <alignment horizontal="center"/>
    </xf>
    <xf numFmtId="0" fontId="21" fillId="0" borderId="52">
      <alignment horizontal="center"/>
    </xf>
    <xf numFmtId="0" fontId="21" fillId="0" borderId="52">
      <alignment horizontal="center"/>
    </xf>
    <xf numFmtId="0" fontId="1" fillId="0" borderId="0"/>
    <xf numFmtId="44" fontId="1" fillId="0" borderId="0" applyFont="0" applyFill="0" applyBorder="0" applyAlignment="0" applyProtection="0"/>
    <xf numFmtId="43" fontId="1" fillId="0" borderId="0" applyFont="0" applyFill="0" applyBorder="0" applyAlignment="0" applyProtection="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0" fillId="0" borderId="0">
      <alignment vertical="top"/>
    </xf>
    <xf numFmtId="0" fontId="23" fillId="0" borderId="13" applyNumberFormat="0" applyFill="0" applyAlignment="0" applyProtection="0"/>
    <xf numFmtId="0" fontId="7" fillId="20" borderId="5" applyNumberFormat="0" applyAlignment="0" applyProtection="0"/>
    <xf numFmtId="0" fontId="23" fillId="0" borderId="13" applyNumberFormat="0" applyFill="0" applyAlignment="0" applyProtection="0"/>
    <xf numFmtId="43" fontId="1" fillId="0" borderId="0" applyFont="0" applyFill="0" applyBorder="0" applyAlignment="0" applyProtection="0"/>
    <xf numFmtId="0" fontId="20" fillId="20" borderId="12" applyNumberFormat="0" applyAlignment="0" applyProtection="0"/>
    <xf numFmtId="0" fontId="1" fillId="0" borderId="0"/>
    <xf numFmtId="0" fontId="1" fillId="0" borderId="0"/>
    <xf numFmtId="9" fontId="1" fillId="0" borderId="0" applyFont="0" applyFill="0" applyBorder="0" applyAlignment="0" applyProtection="0"/>
    <xf numFmtId="0" fontId="16" fillId="7" borderId="5" applyNumberFormat="0" applyAlignment="0" applyProtection="0"/>
    <xf numFmtId="0" fontId="7" fillId="20" borderId="5"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 fillId="23" borderId="11" applyNumberFormat="0" applyFont="0" applyAlignment="0" applyProtection="0"/>
    <xf numFmtId="0" fontId="23" fillId="0" borderId="13" applyNumberFormat="0" applyFill="0" applyAlignment="0" applyProtection="0"/>
    <xf numFmtId="0" fontId="20" fillId="20" borderId="12" applyNumberFormat="0" applyAlignment="0" applyProtection="0"/>
    <xf numFmtId="0" fontId="23" fillId="0" borderId="13" applyNumberFormat="0" applyFill="0" applyAlignment="0" applyProtection="0"/>
    <xf numFmtId="0" fontId="20" fillId="20" borderId="12" applyNumberForma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7" fillId="20" borderId="5" applyNumberFormat="0" applyAlignment="0" applyProtection="0"/>
    <xf numFmtId="43" fontId="1" fillId="0" borderId="0" applyFont="0" applyFill="0" applyBorder="0" applyAlignment="0" applyProtection="0"/>
    <xf numFmtId="0" fontId="7" fillId="20" borderId="5"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0" fillId="20" borderId="12" applyNumberFormat="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6" fillId="7"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7" borderId="5" applyNumberFormat="0" applyAlignment="0" applyProtection="0"/>
    <xf numFmtId="0" fontId="20" fillId="20" borderId="12" applyNumberFormat="0" applyAlignment="0" applyProtection="0"/>
    <xf numFmtId="0" fontId="23" fillId="0" borderId="13" applyNumberFormat="0" applyFill="0" applyAlignment="0" applyProtection="0"/>
    <xf numFmtId="0" fontId="7" fillId="20" borderId="5" applyNumberFormat="0" applyAlignment="0" applyProtection="0"/>
    <xf numFmtId="0" fontId="16" fillId="7" borderId="5" applyNumberFormat="0" applyAlignment="0" applyProtection="0"/>
    <xf numFmtId="0" fontId="2" fillId="23" borderId="11" applyNumberFormat="0" applyFont="0" applyAlignment="0" applyProtection="0"/>
    <xf numFmtId="0" fontId="20" fillId="20" borderId="12" applyNumberFormat="0" applyAlignment="0" applyProtection="0"/>
    <xf numFmtId="0" fontId="16" fillId="7" borderId="5" applyNumberFormat="0" applyAlignment="0" applyProtection="0"/>
    <xf numFmtId="0" fontId="7" fillId="20" borderId="5" applyNumberFormat="0" applyAlignment="0" applyProtection="0"/>
    <xf numFmtId="0" fontId="16" fillId="7" borderId="5" applyNumberFormat="0" applyAlignment="0" applyProtection="0"/>
    <xf numFmtId="0" fontId="23" fillId="0" borderId="13" applyNumberFormat="0" applyFill="0" applyAlignment="0" applyProtection="0"/>
    <xf numFmtId="0" fontId="1" fillId="0" borderId="0"/>
    <xf numFmtId="164" fontId="19" fillId="0" borderId="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9" fontId="19" fillId="0" borderId="0" applyFont="0" applyFill="0" applyBorder="0" applyAlignment="0" applyProtection="0"/>
    <xf numFmtId="0" fontId="70" fillId="0" borderId="0"/>
    <xf numFmtId="0" fontId="70" fillId="0" borderId="0"/>
    <xf numFmtId="164" fontId="19" fillId="0" borderId="0"/>
    <xf numFmtId="40" fontId="9" fillId="0" borderId="0" applyFont="0" applyFill="0" applyBorder="0" applyAlignment="0" applyProtection="0"/>
    <xf numFmtId="0" fontId="9" fillId="0" borderId="0"/>
    <xf numFmtId="0" fontId="7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596">
    <xf numFmtId="0" fontId="0" fillId="0" borderId="0" xfId="0"/>
    <xf numFmtId="0" fontId="2" fillId="0" borderId="0" xfId="3" applyFont="1"/>
    <xf numFmtId="39" fontId="2" fillId="0" borderId="0" xfId="3" applyNumberFormat="1" applyFont="1"/>
    <xf numFmtId="0" fontId="2" fillId="0" borderId="0" xfId="3" applyFont="1" applyFill="1"/>
    <xf numFmtId="39" fontId="2" fillId="0" borderId="0" xfId="3" applyNumberFormat="1" applyFont="1" applyFill="1"/>
    <xf numFmtId="0" fontId="25" fillId="0" borderId="0" xfId="0" applyFont="1" applyBorder="1" applyAlignment="1">
      <alignment vertical="center"/>
    </xf>
    <xf numFmtId="0" fontId="26"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6" fontId="29" fillId="0" borderId="0" xfId="0" applyNumberFormat="1" applyFont="1" applyFill="1" applyAlignment="1">
      <alignment vertical="center"/>
    </xf>
    <xf numFmtId="0" fontId="29" fillId="0" borderId="0" xfId="0" applyFont="1" applyAlignment="1">
      <alignment horizontal="left" vertical="center"/>
    </xf>
    <xf numFmtId="0" fontId="29" fillId="0" borderId="0" xfId="0" applyFont="1" applyAlignment="1">
      <alignment horizontal="left" vertical="center" indent="1"/>
    </xf>
    <xf numFmtId="0" fontId="29" fillId="0" borderId="0" xfId="0" applyFont="1" applyAlignment="1">
      <alignment horizontal="left" vertical="center" indent="2"/>
    </xf>
    <xf numFmtId="6" fontId="26" fillId="0" borderId="0" xfId="0" applyNumberFormat="1" applyFont="1" applyAlignment="1">
      <alignment vertical="center"/>
    </xf>
    <xf numFmtId="6" fontId="26" fillId="0" borderId="0" xfId="0" applyNumberFormat="1" applyFont="1" applyFill="1" applyAlignment="1">
      <alignment vertical="center"/>
    </xf>
    <xf numFmtId="0" fontId="26" fillId="0" borderId="0" xfId="0" applyFont="1" applyFill="1" applyAlignment="1">
      <alignment vertical="center"/>
    </xf>
    <xf numFmtId="3" fontId="29" fillId="0" borderId="0" xfId="0" applyNumberFormat="1" applyFont="1" applyFill="1" applyAlignment="1">
      <alignment vertical="center"/>
    </xf>
    <xf numFmtId="8" fontId="26" fillId="0" borderId="0" xfId="0" applyNumberFormat="1" applyFont="1" applyFill="1" applyAlignment="1">
      <alignment vertical="center"/>
    </xf>
    <xf numFmtId="166" fontId="26" fillId="0" borderId="0" xfId="0" applyNumberFormat="1" applyFont="1" applyFill="1" applyAlignment="1">
      <alignment vertical="center"/>
    </xf>
    <xf numFmtId="0" fontId="29" fillId="0" borderId="0" xfId="0" applyFont="1" applyFill="1" applyAlignment="1">
      <alignment vertical="center"/>
    </xf>
    <xf numFmtId="6" fontId="29" fillId="0" borderId="0" xfId="0" applyNumberFormat="1" applyFont="1" applyAlignment="1">
      <alignment vertical="center"/>
    </xf>
    <xf numFmtId="9" fontId="29" fillId="0" borderId="0" xfId="0" applyNumberFormat="1" applyFont="1" applyAlignment="1">
      <alignment vertical="center"/>
    </xf>
    <xf numFmtId="10" fontId="29" fillId="0" borderId="0" xfId="0" applyNumberFormat="1" applyFont="1" applyAlignment="1">
      <alignment vertical="center"/>
    </xf>
    <xf numFmtId="6" fontId="29" fillId="0" borderId="0" xfId="0" applyNumberFormat="1" applyFont="1" applyBorder="1" applyAlignment="1">
      <alignment vertical="center"/>
    </xf>
    <xf numFmtId="6" fontId="26" fillId="0" borderId="0" xfId="0" applyNumberFormat="1" applyFont="1" applyBorder="1" applyAlignment="1">
      <alignment vertical="center"/>
    </xf>
    <xf numFmtId="0" fontId="29" fillId="0" borderId="0" xfId="0" applyFont="1" applyFill="1" applyBorder="1" applyAlignment="1">
      <alignment vertical="center"/>
    </xf>
    <xf numFmtId="39" fontId="30" fillId="0" borderId="0" xfId="3" applyNumberFormat="1" applyFont="1" applyFill="1"/>
    <xf numFmtId="0" fontId="31" fillId="0" borderId="0" xfId="0" applyFont="1" applyFill="1" applyAlignment="1">
      <alignment vertical="center"/>
    </xf>
    <xf numFmtId="0" fontId="26" fillId="0" borderId="0" xfId="0" applyFont="1" applyBorder="1" applyAlignment="1">
      <alignment horizontal="left" vertical="center"/>
    </xf>
    <xf numFmtId="0" fontId="29" fillId="0" borderId="0" xfId="0" applyFont="1" applyBorder="1" applyAlignment="1">
      <alignment horizontal="left" vertical="center"/>
    </xf>
    <xf numFmtId="0" fontId="33" fillId="0" borderId="0" xfId="0" applyFont="1" applyFill="1" applyBorder="1" applyAlignment="1">
      <alignment horizontal="center" vertical="center"/>
    </xf>
    <xf numFmtId="0" fontId="29" fillId="0" borderId="0" xfId="0" applyFont="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6" fontId="29" fillId="0" borderId="0" xfId="0" applyNumberFormat="1" applyFont="1" applyFill="1" applyBorder="1" applyAlignment="1">
      <alignment vertical="center"/>
    </xf>
    <xf numFmtId="0" fontId="31" fillId="0" borderId="0" xfId="0" applyFont="1" applyFill="1" applyBorder="1" applyAlignment="1">
      <alignment horizontal="left" vertical="center"/>
    </xf>
    <xf numFmtId="10" fontId="29" fillId="0" borderId="0" xfId="0" applyNumberFormat="1" applyFont="1" applyFill="1" applyAlignment="1">
      <alignment vertical="center"/>
    </xf>
    <xf numFmtId="0" fontId="32" fillId="0" borderId="0" xfId="0" applyFont="1" applyFill="1" applyBorder="1" applyAlignment="1">
      <alignment vertical="center" wrapText="1"/>
    </xf>
    <xf numFmtId="0" fontId="25" fillId="0" borderId="0" xfId="0" applyFont="1" applyFill="1" applyBorder="1" applyAlignment="1">
      <alignment vertical="center" wrapText="1"/>
    </xf>
    <xf numFmtId="0" fontId="33" fillId="0" borderId="0" xfId="0" applyFont="1" applyFill="1" applyBorder="1" applyAlignment="1">
      <alignment vertical="center" wrapText="1"/>
    </xf>
    <xf numFmtId="37" fontId="30" fillId="0" borderId="0" xfId="3" applyNumberFormat="1" applyFont="1" applyFill="1"/>
    <xf numFmtId="38" fontId="29" fillId="0" borderId="0" xfId="0" applyNumberFormat="1" applyFont="1" applyFill="1" applyAlignment="1">
      <alignment vertical="center"/>
    </xf>
    <xf numFmtId="38" fontId="29" fillId="0" borderId="3" xfId="0" applyNumberFormat="1" applyFont="1" applyFill="1" applyBorder="1" applyAlignment="1">
      <alignment vertical="center"/>
    </xf>
    <xf numFmtId="38" fontId="29" fillId="0" borderId="0" xfId="0" applyNumberFormat="1" applyFont="1" applyAlignment="1">
      <alignment vertical="center"/>
    </xf>
    <xf numFmtId="169" fontId="2" fillId="0" borderId="0" xfId="126" applyFont="1" applyFill="1" applyAlignment="1" applyProtection="1">
      <alignment horizontal="left"/>
      <protection locked="0"/>
    </xf>
    <xf numFmtId="0" fontId="27" fillId="0" borderId="0" xfId="3" applyNumberFormat="1" applyFont="1" applyAlignment="1"/>
    <xf numFmtId="0" fontId="38" fillId="0" borderId="0" xfId="3" applyFont="1" applyAlignment="1">
      <alignment horizontal="center"/>
    </xf>
    <xf numFmtId="0" fontId="27" fillId="0" borderId="0" xfId="3" applyFont="1"/>
    <xf numFmtId="0" fontId="2" fillId="0" borderId="0" xfId="3" applyFont="1" applyAlignment="1">
      <alignment horizontal="center"/>
    </xf>
    <xf numFmtId="0" fontId="38" fillId="0" borderId="0" xfId="126" applyNumberFormat="1" applyFont="1" applyAlignment="1" applyProtection="1">
      <alignment horizontal="center"/>
      <protection locked="0"/>
    </xf>
    <xf numFmtId="0" fontId="27" fillId="0" borderId="0" xfId="3" applyNumberFormat="1" applyFont="1" applyFill="1" applyAlignment="1"/>
    <xf numFmtId="0" fontId="38" fillId="0" borderId="0" xfId="126" applyNumberFormat="1" applyFont="1" applyAlignment="1" applyProtection="1">
      <protection locked="0"/>
    </xf>
    <xf numFmtId="0" fontId="40" fillId="0" borderId="0" xfId="3" applyFont="1" applyAlignment="1"/>
    <xf numFmtId="0" fontId="41" fillId="0" borderId="0" xfId="3" applyFont="1" applyAlignment="1">
      <alignment horizontal="center"/>
    </xf>
    <xf numFmtId="0" fontId="2" fillId="0" borderId="0" xfId="3" applyFont="1" applyAlignment="1">
      <alignment vertical="center" wrapText="1"/>
    </xf>
    <xf numFmtId="0" fontId="2" fillId="0" borderId="0" xfId="3" applyFont="1" applyFill="1" applyAlignment="1">
      <alignment horizontal="center" vertical="center" wrapText="1"/>
    </xf>
    <xf numFmtId="0" fontId="2" fillId="0" borderId="0" xfId="3" applyFont="1" applyFill="1" applyAlignment="1">
      <alignment vertical="center"/>
    </xf>
    <xf numFmtId="0" fontId="2" fillId="0" borderId="0" xfId="3" applyFont="1" applyFill="1" applyAlignment="1">
      <alignment horizontal="center"/>
    </xf>
    <xf numFmtId="0" fontId="45" fillId="0" borderId="0" xfId="0" applyFont="1"/>
    <xf numFmtId="39" fontId="2" fillId="0" borderId="0" xfId="0" applyNumberFormat="1" applyFont="1" applyFill="1" applyAlignment="1">
      <alignment horizontal="right"/>
    </xf>
    <xf numFmtId="0" fontId="44" fillId="0" borderId="0" xfId="0" applyFont="1"/>
    <xf numFmtId="0" fontId="45" fillId="0" borderId="0" xfId="0" applyFont="1" applyFill="1"/>
    <xf numFmtId="0" fontId="47" fillId="0" borderId="16" xfId="0" applyFont="1" applyBorder="1" applyAlignment="1">
      <alignment horizontal="center"/>
    </xf>
    <xf numFmtId="170" fontId="2" fillId="0" borderId="28" xfId="33" applyNumberFormat="1" applyFont="1" applyBorder="1" applyAlignment="1">
      <alignment horizontal="center"/>
    </xf>
    <xf numFmtId="42" fontId="47" fillId="0" borderId="28" xfId="0" applyNumberFormat="1" applyFont="1" applyBorder="1"/>
    <xf numFmtId="42" fontId="47" fillId="0" borderId="29" xfId="0" applyNumberFormat="1" applyFont="1" applyBorder="1"/>
    <xf numFmtId="0" fontId="2" fillId="0" borderId="0" xfId="0" applyFont="1"/>
    <xf numFmtId="0" fontId="38" fillId="0" borderId="0" xfId="0" applyFont="1" applyAlignment="1">
      <alignment horizontal="left"/>
    </xf>
    <xf numFmtId="0" fontId="27" fillId="0" borderId="0" xfId="33" applyNumberFormat="1" applyFont="1" applyFill="1" applyAlignment="1">
      <alignment horizontal="left"/>
    </xf>
    <xf numFmtId="0" fontId="2" fillId="0" borderId="0" xfId="0" applyFont="1" applyFill="1" applyAlignment="1">
      <alignment wrapText="1"/>
    </xf>
    <xf numFmtId="0" fontId="48" fillId="0" borderId="0" xfId="0" applyFont="1" applyFill="1"/>
    <xf numFmtId="0" fontId="2" fillId="0" borderId="0" xfId="0" applyFont="1" applyFill="1" applyAlignment="1"/>
    <xf numFmtId="0" fontId="2" fillId="0" borderId="24" xfId="0" applyFont="1" applyFill="1" applyBorder="1"/>
    <xf numFmtId="0" fontId="2" fillId="0" borderId="21" xfId="0" applyFont="1" applyFill="1" applyBorder="1"/>
    <xf numFmtId="0" fontId="49" fillId="27" borderId="33" xfId="0" applyFont="1" applyFill="1" applyBorder="1" applyAlignment="1">
      <alignment horizontal="center"/>
    </xf>
    <xf numFmtId="0" fontId="2" fillId="0" borderId="0" xfId="0" applyFont="1" applyBorder="1" applyAlignment="1">
      <alignment horizontal="center"/>
    </xf>
    <xf numFmtId="10" fontId="2" fillId="0" borderId="32" xfId="0" applyNumberFormat="1" applyFont="1" applyBorder="1"/>
    <xf numFmtId="0" fontId="2" fillId="0" borderId="24" xfId="0" applyFont="1" applyBorder="1"/>
    <xf numFmtId="167" fontId="2" fillId="0" borderId="32" xfId="40" applyNumberFormat="1" applyFont="1" applyBorder="1"/>
    <xf numFmtId="0" fontId="2" fillId="0" borderId="0" xfId="0" applyFont="1" applyBorder="1"/>
    <xf numFmtId="0" fontId="47" fillId="0" borderId="35" xfId="0" applyFont="1" applyBorder="1" applyAlignment="1">
      <alignment horizontal="center"/>
    </xf>
    <xf numFmtId="171" fontId="47" fillId="0" borderId="0" xfId="33" applyNumberFormat="1" applyFont="1" applyBorder="1" applyAlignment="1">
      <alignment horizontal="center"/>
    </xf>
    <xf numFmtId="0" fontId="47" fillId="0" borderId="0" xfId="0" applyFont="1" applyFill="1" applyBorder="1" applyAlignment="1">
      <alignment horizontal="center"/>
    </xf>
    <xf numFmtId="0" fontId="47" fillId="0" borderId="2" xfId="0" applyFont="1" applyBorder="1" applyAlignment="1">
      <alignment horizontal="center"/>
    </xf>
    <xf numFmtId="0" fontId="2" fillId="0" borderId="36" xfId="0" applyNumberFormat="1" applyFont="1" applyBorder="1" applyAlignment="1">
      <alignment horizontal="center"/>
    </xf>
    <xf numFmtId="167" fontId="2" fillId="0" borderId="0" xfId="0" applyNumberFormat="1" applyFont="1" applyFill="1" applyBorder="1"/>
    <xf numFmtId="167" fontId="2" fillId="0" borderId="0" xfId="40" applyNumberFormat="1" applyFont="1" applyFill="1" applyBorder="1"/>
    <xf numFmtId="0" fontId="2" fillId="0" borderId="0" xfId="0" applyFont="1" applyFill="1" applyBorder="1"/>
    <xf numFmtId="41" fontId="2" fillId="0" borderId="0" xfId="0" applyNumberFormat="1" applyFont="1" applyAlignment="1">
      <alignment horizontal="center"/>
    </xf>
    <xf numFmtId="167" fontId="2" fillId="0" borderId="0" xfId="40" applyNumberFormat="1" applyFont="1"/>
    <xf numFmtId="0" fontId="2" fillId="0" borderId="18" xfId="0" applyFont="1" applyFill="1" applyBorder="1" applyAlignment="1">
      <alignment horizontal="center"/>
    </xf>
    <xf numFmtId="0" fontId="50" fillId="0" borderId="27" xfId="0" applyFont="1" applyBorder="1"/>
    <xf numFmtId="0" fontId="2" fillId="0" borderId="0" xfId="3" applyFont="1" applyAlignment="1">
      <alignment horizontal="center" vertical="center" wrapText="1"/>
    </xf>
    <xf numFmtId="0" fontId="45" fillId="0" borderId="0" xfId="0" applyFont="1" applyAlignment="1">
      <alignment horizontal="center"/>
    </xf>
    <xf numFmtId="167" fontId="26" fillId="0" borderId="15" xfId="117" applyNumberFormat="1" applyFont="1" applyFill="1" applyBorder="1" applyAlignment="1">
      <alignment vertical="center"/>
    </xf>
    <xf numFmtId="44" fontId="2" fillId="0" borderId="4" xfId="117" applyFont="1" applyFill="1" applyBorder="1" applyAlignment="1">
      <alignment horizontal="right"/>
    </xf>
    <xf numFmtId="0" fontId="52" fillId="0" borderId="0" xfId="0" applyFont="1" applyAlignment="1"/>
    <xf numFmtId="0" fontId="50" fillId="0" borderId="0" xfId="0" applyFont="1"/>
    <xf numFmtId="0" fontId="50" fillId="0" borderId="0" xfId="0" applyFont="1" applyAlignment="1">
      <alignment horizontal="right"/>
    </xf>
    <xf numFmtId="0" fontId="50" fillId="0" borderId="0" xfId="0" applyFont="1" applyFill="1"/>
    <xf numFmtId="0" fontId="52" fillId="0" borderId="0" xfId="0" applyFont="1" applyBorder="1"/>
    <xf numFmtId="0" fontId="52" fillId="0" borderId="0" xfId="0" applyFont="1"/>
    <xf numFmtId="0" fontId="52" fillId="0" borderId="0" xfId="0" applyFont="1" applyFill="1"/>
    <xf numFmtId="0" fontId="52" fillId="0" borderId="0" xfId="0" applyFont="1" applyFill="1" applyBorder="1"/>
    <xf numFmtId="0" fontId="53" fillId="0" borderId="0" xfId="121" applyFont="1" applyFill="1" applyAlignment="1">
      <alignment horizontal="left" vertical="center"/>
    </xf>
    <xf numFmtId="43" fontId="52" fillId="0" borderId="0" xfId="1" applyFont="1" applyBorder="1"/>
    <xf numFmtId="0" fontId="53" fillId="0" borderId="0" xfId="121" applyFont="1" applyFill="1" applyAlignment="1">
      <alignment vertical="center"/>
    </xf>
    <xf numFmtId="0" fontId="52" fillId="0" borderId="0" xfId="0" applyFont="1" applyBorder="1" applyAlignment="1">
      <alignment horizontal="left"/>
    </xf>
    <xf numFmtId="0" fontId="52" fillId="0" borderId="0" xfId="0" applyFont="1" applyFill="1" applyAlignment="1">
      <alignment horizontal="left" vertical="center"/>
    </xf>
    <xf numFmtId="43" fontId="50" fillId="0" borderId="0" xfId="1" applyFont="1"/>
    <xf numFmtId="0" fontId="52" fillId="0" borderId="0" xfId="0" applyFont="1" applyBorder="1" applyAlignment="1">
      <alignment vertical="center" wrapText="1"/>
    </xf>
    <xf numFmtId="44" fontId="2" fillId="0" borderId="0" xfId="117" applyFont="1" applyFill="1" applyBorder="1" applyAlignment="1">
      <alignment horizontal="right"/>
    </xf>
    <xf numFmtId="174" fontId="26" fillId="0" borderId="0" xfId="0" applyNumberFormat="1" applyFont="1" applyFill="1" applyAlignment="1">
      <alignment vertical="center"/>
    </xf>
    <xf numFmtId="0" fontId="33" fillId="0" borderId="0" xfId="0" applyFont="1" applyAlignment="1">
      <alignment horizontal="center" vertical="center"/>
    </xf>
    <xf numFmtId="0" fontId="32" fillId="0" borderId="0" xfId="0" applyFont="1" applyAlignment="1">
      <alignment horizontal="center" vertical="center"/>
    </xf>
    <xf numFmtId="0" fontId="3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43" fillId="0" borderId="0" xfId="0" applyFont="1" applyAlignment="1">
      <alignment horizontal="center"/>
    </xf>
    <xf numFmtId="6" fontId="26" fillId="0" borderId="0" xfId="0" applyNumberFormat="1" applyFont="1" applyFill="1" applyBorder="1" applyAlignment="1">
      <alignment vertical="center"/>
    </xf>
    <xf numFmtId="8" fontId="26" fillId="0" borderId="0" xfId="0" applyNumberFormat="1" applyFont="1" applyFill="1" applyBorder="1" applyAlignment="1">
      <alignment vertical="center"/>
    </xf>
    <xf numFmtId="174" fontId="26" fillId="0" borderId="0" xfId="0" applyNumberFormat="1" applyFont="1" applyFill="1" applyBorder="1" applyAlignment="1">
      <alignment vertical="center"/>
    </xf>
    <xf numFmtId="39" fontId="30" fillId="0" borderId="0" xfId="3" applyNumberFormat="1" applyFont="1"/>
    <xf numFmtId="39" fontId="30" fillId="0" borderId="0" xfId="4" applyFont="1"/>
    <xf numFmtId="39" fontId="30" fillId="0" borderId="0" xfId="4" applyFont="1" applyBorder="1"/>
    <xf numFmtId="39" fontId="30" fillId="0" borderId="0" xfId="4" applyFont="1" applyBorder="1" applyAlignment="1">
      <alignment horizontal="right"/>
    </xf>
    <xf numFmtId="39" fontId="30" fillId="0" borderId="0" xfId="3" applyNumberFormat="1" applyFont="1" applyBorder="1"/>
    <xf numFmtId="0" fontId="30" fillId="0" borderId="0" xfId="3" applyFont="1"/>
    <xf numFmtId="39" fontId="30" fillId="0" borderId="0" xfId="4" applyFont="1" applyFill="1"/>
    <xf numFmtId="167" fontId="30" fillId="0" borderId="15" xfId="117" applyNumberFormat="1" applyFont="1" applyBorder="1"/>
    <xf numFmtId="0" fontId="2" fillId="0" borderId="0" xfId="3" applyFont="1" applyAlignment="1">
      <alignment horizontal="right"/>
    </xf>
    <xf numFmtId="0" fontId="45" fillId="0" borderId="0" xfId="0" applyFont="1" applyAlignment="1">
      <alignment horizontal="right"/>
    </xf>
    <xf numFmtId="0" fontId="57" fillId="0" borderId="0" xfId="0" applyFont="1" applyAlignment="1">
      <alignment horizontal="center"/>
    </xf>
    <xf numFmtId="0" fontId="45" fillId="0" borderId="0" xfId="0" applyFont="1" applyFill="1" applyAlignment="1">
      <alignment wrapText="1"/>
    </xf>
    <xf numFmtId="0" fontId="45" fillId="0" borderId="0" xfId="0" applyFont="1" applyFill="1" applyBorder="1"/>
    <xf numFmtId="0" fontId="45" fillId="0" borderId="19" xfId="0" applyFont="1" applyBorder="1" applyAlignment="1">
      <alignment horizontal="center"/>
    </xf>
    <xf numFmtId="0" fontId="45" fillId="0" borderId="20" xfId="0" applyFont="1" applyBorder="1" applyAlignment="1">
      <alignment horizontal="center"/>
    </xf>
    <xf numFmtId="0" fontId="45" fillId="0" borderId="1" xfId="0" applyFont="1" applyBorder="1"/>
    <xf numFmtId="0" fontId="45" fillId="0" borderId="0" xfId="0" applyFont="1" applyBorder="1"/>
    <xf numFmtId="38" fontId="58" fillId="0" borderId="0" xfId="118" applyNumberFormat="1" applyFont="1" applyFill="1" applyBorder="1" applyAlignment="1">
      <alignment horizontal="left"/>
    </xf>
    <xf numFmtId="0" fontId="59" fillId="0" borderId="0" xfId="122" applyFont="1" applyFill="1"/>
    <xf numFmtId="0" fontId="2" fillId="0" borderId="0" xfId="122" applyFont="1" applyFill="1" applyAlignment="1">
      <alignment horizontal="center"/>
    </xf>
    <xf numFmtId="43" fontId="2" fillId="0" borderId="0" xfId="122" applyNumberFormat="1" applyFont="1" applyFill="1" applyAlignment="1">
      <alignment horizontal="center"/>
    </xf>
    <xf numFmtId="168" fontId="2" fillId="0" borderId="0" xfId="1" applyNumberFormat="1" applyFont="1" applyFill="1" applyAlignment="1">
      <alignment horizontal="right"/>
    </xf>
    <xf numFmtId="14" fontId="2" fillId="0" borderId="0" xfId="1" applyNumberFormat="1" applyFont="1" applyFill="1" applyAlignment="1">
      <alignment horizontal="center"/>
    </xf>
    <xf numFmtId="0" fontId="2" fillId="0" borderId="0" xfId="122" applyFont="1" applyFill="1"/>
    <xf numFmtId="172" fontId="2" fillId="0" borderId="0" xfId="127" applyFont="1" applyFill="1"/>
    <xf numFmtId="172" fontId="2" fillId="0" borderId="0" xfId="127" quotePrefix="1" applyFont="1" applyFill="1"/>
    <xf numFmtId="172" fontId="47" fillId="0" borderId="0" xfId="127" applyFont="1" applyFill="1"/>
    <xf numFmtId="0" fontId="27" fillId="0" borderId="0" xfId="0" applyFont="1" applyFill="1"/>
    <xf numFmtId="39" fontId="27" fillId="0" borderId="0" xfId="0" applyNumberFormat="1" applyFont="1" applyFill="1" applyBorder="1" applyAlignment="1">
      <alignment horizontal="right"/>
    </xf>
    <xf numFmtId="0" fontId="59" fillId="0" borderId="0" xfId="123" applyFont="1" applyFill="1"/>
    <xf numFmtId="0" fontId="2" fillId="0" borderId="0" xfId="123" applyFont="1" applyFill="1" applyAlignment="1">
      <alignment horizontal="center"/>
    </xf>
    <xf numFmtId="43" fontId="2" fillId="0" borderId="0" xfId="123" applyNumberFormat="1" applyFont="1" applyFill="1" applyAlignment="1">
      <alignment horizontal="center"/>
    </xf>
    <xf numFmtId="0" fontId="2" fillId="0" borderId="0" xfId="123" applyFont="1" applyFill="1"/>
    <xf numFmtId="43" fontId="47" fillId="0" borderId="0" xfId="119" applyNumberFormat="1" applyFont="1" applyFill="1" applyAlignment="1">
      <alignment horizontal="center"/>
    </xf>
    <xf numFmtId="168" fontId="56" fillId="0" borderId="0" xfId="1" applyNumberFormat="1" applyFont="1" applyFill="1" applyAlignment="1">
      <alignment horizontal="right"/>
    </xf>
    <xf numFmtId="14" fontId="56" fillId="0" borderId="0" xfId="1" applyNumberFormat="1" applyFont="1" applyFill="1" applyAlignment="1">
      <alignment horizontal="center"/>
    </xf>
    <xf numFmtId="0" fontId="2" fillId="0" borderId="0" xfId="120" applyFont="1" applyAlignment="1">
      <alignment horizontal="center"/>
    </xf>
    <xf numFmtId="168" fontId="47" fillId="0" borderId="0" xfId="1" applyNumberFormat="1" applyFont="1" applyFill="1" applyAlignment="1">
      <alignment horizontal="center"/>
    </xf>
    <xf numFmtId="0" fontId="59" fillId="0" borderId="0" xfId="120" applyFont="1" applyFill="1"/>
    <xf numFmtId="0" fontId="2" fillId="0" borderId="0" xfId="120" applyFont="1" applyFill="1" applyAlignment="1">
      <alignment horizontal="center"/>
    </xf>
    <xf numFmtId="43" fontId="2" fillId="0" borderId="0" xfId="120" applyNumberFormat="1" applyFont="1" applyFill="1" applyAlignment="1">
      <alignment horizontal="center"/>
    </xf>
    <xf numFmtId="0" fontId="2" fillId="0" borderId="0" xfId="120" applyFont="1" applyFill="1"/>
    <xf numFmtId="0" fontId="56" fillId="0" borderId="0" xfId="120" applyFont="1" applyFill="1" applyAlignment="1">
      <alignment horizontal="center"/>
    </xf>
    <xf numFmtId="168" fontId="10" fillId="0" borderId="0" xfId="120" applyNumberFormat="1" applyFont="1" applyBorder="1" applyAlignment="1">
      <alignment vertical="top" wrapText="1"/>
    </xf>
    <xf numFmtId="0" fontId="56" fillId="0" borderId="0" xfId="120" applyFont="1" applyFill="1"/>
    <xf numFmtId="0" fontId="47" fillId="0" borderId="0" xfId="120" applyFont="1" applyAlignment="1">
      <alignment horizontal="center"/>
    </xf>
    <xf numFmtId="40" fontId="47" fillId="0" borderId="0" xfId="124" applyNumberFormat="1" applyFont="1" applyFill="1" applyAlignment="1"/>
    <xf numFmtId="0" fontId="2" fillId="0" borderId="0" xfId="0" applyFont="1" applyFill="1"/>
    <xf numFmtId="173" fontId="2" fillId="0" borderId="0" xfId="0" applyNumberFormat="1" applyFont="1" applyFill="1"/>
    <xf numFmtId="9" fontId="45" fillId="0" borderId="0" xfId="2" applyFont="1"/>
    <xf numFmtId="165" fontId="45" fillId="0" borderId="0" xfId="2" applyNumberFormat="1" applyFont="1"/>
    <xf numFmtId="167" fontId="45" fillId="0" borderId="15" xfId="117" applyNumberFormat="1" applyFont="1" applyBorder="1"/>
    <xf numFmtId="0" fontId="44" fillId="0" borderId="0" xfId="0" quotePrefix="1" applyFont="1"/>
    <xf numFmtId="10" fontId="44" fillId="0" borderId="0" xfId="2" applyNumberFormat="1" applyFont="1"/>
    <xf numFmtId="0" fontId="30" fillId="0" borderId="14" xfId="0" applyFont="1" applyFill="1" applyBorder="1" applyAlignment="1">
      <alignment horizontal="center" vertical="center"/>
    </xf>
    <xf numFmtId="0" fontId="30" fillId="0" borderId="0" xfId="0" applyFont="1" applyFill="1" applyBorder="1"/>
    <xf numFmtId="0" fontId="30" fillId="0" borderId="3" xfId="0" applyFont="1" applyFill="1" applyBorder="1" applyAlignment="1">
      <alignment horizontal="center" vertical="center"/>
    </xf>
    <xf numFmtId="0" fontId="30" fillId="0" borderId="3" xfId="0" applyFont="1" applyFill="1" applyBorder="1" applyAlignment="1">
      <alignment vertical="center"/>
    </xf>
    <xf numFmtId="0" fontId="60" fillId="0" borderId="0" xfId="0" applyFont="1" applyFill="1" applyBorder="1" applyAlignment="1">
      <alignment horizontal="left"/>
    </xf>
    <xf numFmtId="0" fontId="56" fillId="0" borderId="0" xfId="0" applyFont="1" applyFill="1" applyBorder="1" applyAlignment="1">
      <alignment horizontal="left"/>
    </xf>
    <xf numFmtId="37" fontId="30" fillId="25" borderId="0" xfId="55" applyNumberFormat="1" applyFont="1" applyFill="1" applyBorder="1" applyProtection="1"/>
    <xf numFmtId="0" fontId="45" fillId="0" borderId="0" xfId="0" applyFont="1" applyAlignment="1"/>
    <xf numFmtId="0" fontId="52" fillId="0" borderId="0" xfId="0" applyFont="1" applyAlignment="1">
      <alignment horizontal="center"/>
    </xf>
    <xf numFmtId="0" fontId="52" fillId="0" borderId="0" xfId="0" applyFont="1" applyFill="1" applyAlignment="1"/>
    <xf numFmtId="0" fontId="52" fillId="0" borderId="0" xfId="0" applyFont="1" applyAlignment="1">
      <alignment vertical="center"/>
    </xf>
    <xf numFmtId="0" fontId="2" fillId="0" borderId="4" xfId="3" applyFont="1" applyBorder="1"/>
    <xf numFmtId="0" fontId="2" fillId="0" borderId="0" xfId="3" applyFont="1" applyBorder="1"/>
    <xf numFmtId="0" fontId="38" fillId="0" borderId="0" xfId="123" applyFont="1"/>
    <xf numFmtId="43" fontId="38" fillId="0" borderId="0" xfId="119" applyNumberFormat="1" applyFont="1" applyFill="1" applyAlignment="1">
      <alignment horizontal="center"/>
    </xf>
    <xf numFmtId="40" fontId="2" fillId="0" borderId="0" xfId="124" applyNumberFormat="1" applyFont="1" applyFill="1" applyAlignment="1"/>
    <xf numFmtId="0" fontId="45" fillId="0" borderId="0" xfId="0" applyFont="1" applyAlignment="1">
      <alignment horizontal="center" vertical="center"/>
    </xf>
    <xf numFmtId="37" fontId="30" fillId="0" borderId="0" xfId="3" applyNumberFormat="1" applyFont="1"/>
    <xf numFmtId="167" fontId="30" fillId="0" borderId="0" xfId="117" applyNumberFormat="1" applyFont="1"/>
    <xf numFmtId="167" fontId="2" fillId="0" borderId="0" xfId="117" applyNumberFormat="1" applyFont="1" applyFill="1" applyAlignment="1">
      <alignment horizontal="right"/>
    </xf>
    <xf numFmtId="167" fontId="2" fillId="0" borderId="4" xfId="117" applyNumberFormat="1" applyFont="1" applyFill="1" applyBorder="1" applyAlignment="1">
      <alignment horizontal="right"/>
    </xf>
    <xf numFmtId="37" fontId="2" fillId="0" borderId="0" xfId="0" applyNumberFormat="1" applyFont="1" applyFill="1" applyAlignment="1">
      <alignment horizontal="right"/>
    </xf>
    <xf numFmtId="171" fontId="2" fillId="0" borderId="0" xfId="120" applyNumberFormat="1" applyFont="1" applyFill="1" applyAlignment="1">
      <alignment horizontal="center"/>
    </xf>
    <xf numFmtId="167" fontId="2" fillId="0" borderId="0" xfId="117" applyNumberFormat="1" applyFont="1" applyFill="1"/>
    <xf numFmtId="167" fontId="47" fillId="0" borderId="0" xfId="117" applyNumberFormat="1" applyFont="1" applyFill="1"/>
    <xf numFmtId="175" fontId="47" fillId="0" borderId="0" xfId="127" applyNumberFormat="1" applyFont="1" applyFill="1"/>
    <xf numFmtId="167" fontId="2" fillId="0" borderId="15" xfId="117" applyNumberFormat="1" applyFont="1" applyFill="1" applyBorder="1"/>
    <xf numFmtId="167" fontId="50" fillId="0" borderId="0" xfId="0" applyNumberFormat="1" applyFont="1"/>
    <xf numFmtId="175" fontId="50" fillId="0" borderId="0" xfId="0" applyNumberFormat="1" applyFont="1"/>
    <xf numFmtId="172" fontId="2" fillId="0" borderId="0" xfId="127" quotePrefix="1" applyFont="1" applyFill="1" applyAlignment="1">
      <alignment horizontal="left"/>
    </xf>
    <xf numFmtId="9" fontId="50" fillId="0" borderId="0" xfId="0" applyNumberFormat="1" applyFont="1"/>
    <xf numFmtId="0" fontId="50" fillId="0" borderId="0" xfId="0" applyFont="1" applyAlignment="1">
      <alignment horizontal="center"/>
    </xf>
    <xf numFmtId="0" fontId="46" fillId="0" borderId="0" xfId="0" applyFont="1"/>
    <xf numFmtId="168" fontId="2" fillId="0" borderId="0" xfId="1" applyNumberFormat="1" applyFont="1" applyFill="1" applyAlignment="1">
      <alignment horizontal="left"/>
    </xf>
    <xf numFmtId="37" fontId="29" fillId="0" borderId="3" xfId="0" applyNumberFormat="1" applyFont="1" applyFill="1" applyBorder="1" applyAlignment="1">
      <alignment vertical="center"/>
    </xf>
    <xf numFmtId="37" fontId="50" fillId="0" borderId="15" xfId="0" applyNumberFormat="1" applyFont="1" applyBorder="1"/>
    <xf numFmtId="0" fontId="32" fillId="0" borderId="0" xfId="0" applyFont="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43" fillId="0" borderId="0" xfId="0" applyFont="1" applyAlignment="1">
      <alignment horizontal="center"/>
    </xf>
    <xf numFmtId="0" fontId="38" fillId="0" borderId="0" xfId="122" applyFont="1" applyAlignment="1">
      <alignment horizontal="center"/>
    </xf>
    <xf numFmtId="0" fontId="43" fillId="0" borderId="0" xfId="0" applyFont="1" applyAlignment="1">
      <alignment horizontal="center"/>
    </xf>
    <xf numFmtId="0" fontId="45" fillId="0" borderId="0" xfId="0" applyFont="1" applyAlignment="1">
      <alignment horizontal="center" vertical="center"/>
    </xf>
    <xf numFmtId="0" fontId="38" fillId="0" borderId="0" xfId="122" applyFont="1" applyAlignment="1">
      <alignment horizontal="center"/>
    </xf>
    <xf numFmtId="0" fontId="2" fillId="0" borderId="0" xfId="0" quotePrefix="1" applyFont="1" applyFill="1"/>
    <xf numFmtId="0" fontId="25" fillId="0" borderId="0" xfId="0" applyFont="1" applyAlignment="1">
      <alignment horizontal="center" vertical="center"/>
    </xf>
    <xf numFmtId="0" fontId="46" fillId="0" borderId="0" xfId="0" applyFont="1" applyFill="1"/>
    <xf numFmtId="0" fontId="47" fillId="0" borderId="0" xfId="3" applyFont="1"/>
    <xf numFmtId="168" fontId="47" fillId="0" borderId="0" xfId="1" applyNumberFormat="1" applyFont="1" applyFill="1" applyAlignment="1">
      <alignment horizontal="right"/>
    </xf>
    <xf numFmtId="14" fontId="47" fillId="0" borderId="0" xfId="1" applyNumberFormat="1" applyFont="1" applyFill="1" applyAlignment="1">
      <alignment horizontal="center"/>
    </xf>
    <xf numFmtId="0" fontId="47" fillId="0" borderId="0" xfId="120" applyFont="1" applyFill="1"/>
    <xf numFmtId="0" fontId="2" fillId="0" borderId="0" xfId="3" applyFont="1" applyAlignment="1">
      <alignment vertical="top"/>
    </xf>
    <xf numFmtId="167" fontId="30" fillId="0" borderId="0" xfId="117" applyNumberFormat="1" applyFont="1" applyBorder="1"/>
    <xf numFmtId="0" fontId="43" fillId="0" borderId="0" xfId="0" applyFont="1" applyAlignment="1">
      <alignment horizontal="center"/>
    </xf>
    <xf numFmtId="0" fontId="32" fillId="0" borderId="0" xfId="0" applyFont="1" applyAlignment="1">
      <alignment horizontal="center" vertical="center"/>
    </xf>
    <xf numFmtId="171" fontId="45" fillId="0" borderId="0" xfId="117" applyNumberFormat="1" applyFont="1" applyFill="1"/>
    <xf numFmtId="0" fontId="50" fillId="0" borderId="0" xfId="0" applyFont="1" applyFill="1" applyAlignment="1">
      <alignment horizontal="center"/>
    </xf>
    <xf numFmtId="0" fontId="43" fillId="0" borderId="0" xfId="0" applyFont="1" applyAlignment="1"/>
    <xf numFmtId="0" fontId="27" fillId="0" borderId="4" xfId="3" applyFont="1" applyBorder="1" applyAlignment="1">
      <alignment horizontal="center"/>
    </xf>
    <xf numFmtId="0" fontId="61" fillId="0" borderId="4" xfId="0" applyFont="1" applyBorder="1" applyAlignment="1">
      <alignment horizontal="center" vertical="center"/>
    </xf>
    <xf numFmtId="0" fontId="62" fillId="0" borderId="4" xfId="0" applyFont="1" applyBorder="1" applyAlignment="1"/>
    <xf numFmtId="0" fontId="61" fillId="0" borderId="4" xfId="0" applyFont="1" applyBorder="1" applyAlignment="1">
      <alignment horizontal="center" vertical="center" wrapText="1"/>
    </xf>
    <xf numFmtId="0" fontId="61" fillId="0" borderId="4"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4" xfId="0" applyFont="1" applyFill="1" applyBorder="1" applyAlignment="1">
      <alignment horizontal="center" vertical="center" wrapText="1"/>
    </xf>
    <xf numFmtId="0" fontId="62" fillId="0" borderId="14" xfId="0" applyFont="1" applyBorder="1" applyAlignment="1">
      <alignment horizontal="center"/>
    </xf>
    <xf numFmtId="0" fontId="27" fillId="0" borderId="14" xfId="0" applyFont="1" applyBorder="1"/>
    <xf numFmtId="0" fontId="27" fillId="0" borderId="14" xfId="0" applyFont="1" applyFill="1" applyBorder="1" applyAlignment="1">
      <alignment horizontal="center" vertical="center"/>
    </xf>
    <xf numFmtId="0" fontId="62" fillId="0" borderId="3" xfId="0" applyFont="1" applyBorder="1" applyAlignment="1">
      <alignment horizontal="center"/>
    </xf>
    <xf numFmtId="0" fontId="27" fillId="0" borderId="3" xfId="0" applyFont="1" applyFill="1" applyBorder="1"/>
    <xf numFmtId="0" fontId="27" fillId="0" borderId="3" xfId="0" applyFont="1" applyFill="1" applyBorder="1" applyAlignment="1">
      <alignment horizontal="center" vertical="center"/>
    </xf>
    <xf numFmtId="39" fontId="27" fillId="0" borderId="4" xfId="4" applyFont="1" applyBorder="1" applyAlignment="1">
      <alignment horizontal="centerContinuous"/>
    </xf>
    <xf numFmtId="39" fontId="27" fillId="0" borderId="4" xfId="4" applyFont="1" applyBorder="1"/>
    <xf numFmtId="39" fontId="27" fillId="0" borderId="4" xfId="4" applyFont="1" applyBorder="1" applyAlignment="1">
      <alignment horizontal="center"/>
    </xf>
    <xf numFmtId="39" fontId="27" fillId="0" borderId="4" xfId="3" applyNumberFormat="1" applyFont="1" applyBorder="1" applyAlignment="1">
      <alignment horizontal="centerContinuous"/>
    </xf>
    <xf numFmtId="0" fontId="43" fillId="0" borderId="0" xfId="0" applyFont="1"/>
    <xf numFmtId="0" fontId="62" fillId="0" borderId="4" xfId="0" applyFont="1" applyBorder="1" applyAlignment="1">
      <alignment horizontal="center"/>
    </xf>
    <xf numFmtId="0" fontId="62" fillId="0" borderId="4" xfId="0" applyFont="1" applyBorder="1"/>
    <xf numFmtId="0" fontId="62" fillId="0" borderId="0" xfId="0" applyFont="1"/>
    <xf numFmtId="0" fontId="62" fillId="0" borderId="4" xfId="0" applyFont="1" applyBorder="1" applyAlignment="1">
      <alignment horizontal="center" vertical="center" wrapText="1"/>
    </xf>
    <xf numFmtId="1" fontId="63" fillId="0" borderId="4" xfId="118" applyNumberFormat="1" applyFont="1" applyFill="1" applyBorder="1" applyAlignment="1">
      <alignment horizontal="center"/>
    </xf>
    <xf numFmtId="0" fontId="64" fillId="0" borderId="4" xfId="120" applyFont="1" applyFill="1" applyBorder="1"/>
    <xf numFmtId="0" fontId="27" fillId="0" borderId="4" xfId="120" applyFont="1" applyFill="1" applyBorder="1" applyAlignment="1">
      <alignment horizontal="center"/>
    </xf>
    <xf numFmtId="0" fontId="27" fillId="0" borderId="4" xfId="120" applyFont="1" applyBorder="1"/>
    <xf numFmtId="43" fontId="27" fillId="0" borderId="4" xfId="119" applyNumberFormat="1" applyFont="1" applyFill="1" applyBorder="1" applyAlignment="1">
      <alignment horizontal="center"/>
    </xf>
    <xf numFmtId="0" fontId="27" fillId="0" borderId="4" xfId="120" applyFont="1" applyFill="1" applyBorder="1" applyAlignment="1">
      <alignment horizontal="left"/>
    </xf>
    <xf numFmtId="1" fontId="63" fillId="0" borderId="0" xfId="118" applyNumberFormat="1" applyFont="1" applyFill="1" applyBorder="1" applyAlignment="1">
      <alignment horizontal="center"/>
    </xf>
    <xf numFmtId="0" fontId="64" fillId="0" borderId="0" xfId="120" applyFont="1" applyFill="1" applyBorder="1"/>
    <xf numFmtId="0" fontId="27" fillId="0" borderId="0" xfId="120" applyFont="1" applyFill="1" applyBorder="1" applyAlignment="1">
      <alignment horizontal="left"/>
    </xf>
    <xf numFmtId="0" fontId="27" fillId="0" borderId="0" xfId="120" applyFont="1" applyFill="1" applyBorder="1" applyAlignment="1">
      <alignment horizontal="center"/>
    </xf>
    <xf numFmtId="0" fontId="27" fillId="0" borderId="0" xfId="120" applyFont="1" applyBorder="1"/>
    <xf numFmtId="43" fontId="27" fillId="0" borderId="0" xfId="119" applyNumberFormat="1" applyFont="1" applyFill="1" applyBorder="1" applyAlignment="1">
      <alignment horizontal="center"/>
    </xf>
    <xf numFmtId="0" fontId="27" fillId="0" borderId="4" xfId="123" applyFont="1" applyFill="1" applyBorder="1" applyAlignment="1">
      <alignment horizontal="center"/>
    </xf>
    <xf numFmtId="43" fontId="27" fillId="0" borderId="4" xfId="123" applyNumberFormat="1" applyFont="1" applyFill="1" applyBorder="1" applyAlignment="1">
      <alignment horizontal="center"/>
    </xf>
    <xf numFmtId="168" fontId="27" fillId="0" borderId="4" xfId="1" applyNumberFormat="1" applyFont="1" applyFill="1" applyBorder="1" applyAlignment="1">
      <alignment horizontal="center"/>
    </xf>
    <xf numFmtId="14" fontId="27" fillId="0" borderId="4" xfId="1" applyNumberFormat="1" applyFont="1" applyFill="1" applyBorder="1" applyAlignment="1">
      <alignment horizontal="center"/>
    </xf>
    <xf numFmtId="0" fontId="27" fillId="0" borderId="4" xfId="123" applyFont="1" applyFill="1" applyBorder="1" applyAlignment="1">
      <alignment horizontal="left"/>
    </xf>
    <xf numFmtId="0" fontId="55" fillId="0" borderId="0" xfId="0" applyFont="1" applyBorder="1"/>
    <xf numFmtId="0" fontId="62" fillId="0" borderId="0" xfId="0" applyFont="1" applyAlignment="1">
      <alignment horizontal="center"/>
    </xf>
    <xf numFmtId="172" fontId="38" fillId="0" borderId="3" xfId="127" applyFont="1" applyFill="1" applyBorder="1"/>
    <xf numFmtId="173" fontId="27" fillId="0" borderId="3" xfId="127" applyNumberFormat="1" applyFont="1" applyFill="1" applyBorder="1" applyAlignment="1">
      <alignment horizontal="center"/>
    </xf>
    <xf numFmtId="171" fontId="2" fillId="0" borderId="0" xfId="0" applyNumberFormat="1" applyFont="1" applyFill="1" applyBorder="1"/>
    <xf numFmtId="171" fontId="2" fillId="0" borderId="0" xfId="40" applyNumberFormat="1" applyFont="1" applyBorder="1"/>
    <xf numFmtId="0" fontId="32" fillId="0" borderId="0" xfId="0" applyFont="1" applyAlignment="1">
      <alignment horizontal="center" vertical="center"/>
    </xf>
    <xf numFmtId="172" fontId="27" fillId="0" borderId="3" xfId="127" applyFont="1" applyFill="1" applyBorder="1"/>
    <xf numFmtId="171" fontId="30" fillId="0" borderId="0" xfId="117" applyNumberFormat="1" applyFont="1" applyFill="1" applyAlignment="1">
      <alignment horizontal="right"/>
    </xf>
    <xf numFmtId="0" fontId="26" fillId="0" borderId="0" xfId="0" applyFont="1" applyFill="1" applyBorder="1" applyAlignment="1">
      <alignment vertical="center"/>
    </xf>
    <xf numFmtId="167" fontId="2" fillId="0" borderId="46" xfId="117" applyNumberFormat="1" applyFont="1" applyFill="1" applyBorder="1" applyAlignment="1">
      <alignment horizontal="right"/>
    </xf>
    <xf numFmtId="167" fontId="46" fillId="0" borderId="46" xfId="117" applyNumberFormat="1" applyFont="1" applyBorder="1"/>
    <xf numFmtId="6" fontId="29" fillId="0" borderId="0" xfId="0" applyNumberFormat="1" applyFont="1" applyBorder="1" applyAlignment="1">
      <alignment vertical="center"/>
    </xf>
    <xf numFmtId="168" fontId="2" fillId="0" borderId="0" xfId="1" applyNumberFormat="1" applyFont="1" applyFill="1" applyAlignment="1">
      <alignment horizontal="right"/>
    </xf>
    <xf numFmtId="0" fontId="2" fillId="0" borderId="0" xfId="125" applyFont="1" applyFill="1"/>
    <xf numFmtId="0" fontId="2" fillId="0" borderId="0" xfId="125" applyFont="1" applyFill="1" applyAlignment="1">
      <alignment horizontal="center"/>
    </xf>
    <xf numFmtId="0" fontId="47" fillId="0" borderId="0" xfId="125" applyFont="1" applyFill="1" applyAlignment="1">
      <alignment horizontal="center"/>
    </xf>
    <xf numFmtId="43" fontId="2" fillId="0" borderId="0" xfId="125" applyNumberFormat="1" applyFont="1"/>
    <xf numFmtId="167" fontId="47" fillId="0" borderId="46" xfId="117" applyNumberFormat="1" applyFont="1" applyBorder="1"/>
    <xf numFmtId="0" fontId="45" fillId="0" borderId="0" xfId="0" applyFont="1"/>
    <xf numFmtId="9" fontId="50" fillId="0" borderId="0" xfId="0" applyNumberFormat="1" applyFont="1" applyFill="1"/>
    <xf numFmtId="39" fontId="2" fillId="0" borderId="0" xfId="0" applyNumberFormat="1" applyFont="1" applyFill="1" applyAlignment="1">
      <alignment horizontal="right"/>
    </xf>
    <xf numFmtId="0" fontId="50" fillId="0" borderId="0" xfId="0" applyFont="1" applyFill="1"/>
    <xf numFmtId="167" fontId="2" fillId="0" borderId="0" xfId="117" applyNumberFormat="1" applyFont="1" applyFill="1" applyAlignment="1">
      <alignment horizontal="right"/>
    </xf>
    <xf numFmtId="37" fontId="2" fillId="0" borderId="0" xfId="0" applyNumberFormat="1" applyFont="1" applyFill="1" applyAlignment="1">
      <alignment horizontal="right"/>
    </xf>
    <xf numFmtId="10" fontId="50" fillId="0" borderId="0" xfId="0" applyNumberFormat="1" applyFont="1"/>
    <xf numFmtId="10" fontId="50" fillId="0" borderId="0" xfId="0" applyNumberFormat="1" applyFont="1" applyFill="1"/>
    <xf numFmtId="167" fontId="30" fillId="0" borderId="0" xfId="117" applyNumberFormat="1" applyFont="1" applyFill="1" applyAlignment="1">
      <alignment horizontal="right"/>
    </xf>
    <xf numFmtId="167" fontId="66" fillId="0" borderId="15" xfId="117" applyNumberFormat="1" applyFont="1" applyBorder="1"/>
    <xf numFmtId="44" fontId="30" fillId="0" borderId="0" xfId="117" applyFont="1" applyFill="1" applyAlignment="1">
      <alignment horizontal="right"/>
    </xf>
    <xf numFmtId="171" fontId="30" fillId="0" borderId="0" xfId="3" applyNumberFormat="1" applyFont="1"/>
    <xf numFmtId="177" fontId="29" fillId="0" borderId="0" xfId="0" applyNumberFormat="1" applyFont="1" applyFill="1" applyAlignment="1">
      <alignment vertical="center"/>
    </xf>
    <xf numFmtId="171" fontId="2" fillId="0" borderId="0" xfId="117" applyNumberFormat="1" applyFont="1" applyFill="1" applyAlignment="1">
      <alignment horizontal="right"/>
    </xf>
    <xf numFmtId="167" fontId="50" fillId="0" borderId="0" xfId="117" applyNumberFormat="1" applyFont="1"/>
    <xf numFmtId="171" fontId="50" fillId="0" borderId="0" xfId="1" applyNumberFormat="1" applyFont="1"/>
    <xf numFmtId="167" fontId="50" fillId="0" borderId="15" xfId="117" applyNumberFormat="1" applyFont="1" applyBorder="1"/>
    <xf numFmtId="0" fontId="67" fillId="0" borderId="0" xfId="0" applyFont="1"/>
    <xf numFmtId="43" fontId="50" fillId="0" borderId="0" xfId="1" applyNumberFormat="1" applyFont="1"/>
    <xf numFmtId="49" fontId="47" fillId="0" borderId="37" xfId="0" applyNumberFormat="1" applyFont="1" applyFill="1" applyBorder="1" applyAlignment="1">
      <alignment horizontal="center"/>
    </xf>
    <xf numFmtId="0" fontId="46" fillId="0" borderId="40" xfId="0" applyFont="1" applyBorder="1" applyAlignment="1">
      <alignment horizontal="center"/>
    </xf>
    <xf numFmtId="4" fontId="47" fillId="0" borderId="38" xfId="0" applyNumberFormat="1" applyFont="1" applyFill="1" applyBorder="1" applyAlignment="1">
      <alignment horizontal="center"/>
    </xf>
    <xf numFmtId="4" fontId="47" fillId="0" borderId="41" xfId="0" applyNumberFormat="1" applyFont="1" applyFill="1" applyBorder="1" applyAlignment="1">
      <alignment horizontal="center"/>
    </xf>
    <xf numFmtId="39" fontId="2" fillId="0" borderId="39" xfId="33" applyNumberFormat="1" applyFont="1" applyFill="1" applyBorder="1" applyAlignment="1">
      <alignment horizontal="right"/>
    </xf>
    <xf numFmtId="39" fontId="2" fillId="0" borderId="42" xfId="1" applyNumberFormat="1" applyFont="1" applyFill="1" applyBorder="1" applyAlignment="1">
      <alignment horizontal="right"/>
    </xf>
    <xf numFmtId="0" fontId="2" fillId="0" borderId="0" xfId="0" applyFont="1" applyFill="1" applyAlignment="1">
      <alignment vertical="center" wrapText="1"/>
    </xf>
    <xf numFmtId="0" fontId="50" fillId="0" borderId="0" xfId="0" applyFont="1" applyAlignment="1">
      <alignment vertical="center"/>
    </xf>
    <xf numFmtId="167" fontId="2" fillId="0" borderId="43" xfId="117" applyNumberFormat="1" applyFont="1" applyFill="1" applyBorder="1" applyAlignment="1">
      <alignment horizontal="right" vertical="center"/>
    </xf>
    <xf numFmtId="0" fontId="68" fillId="0" borderId="0" xfId="0" applyFont="1" applyFill="1"/>
    <xf numFmtId="10" fontId="2" fillId="0" borderId="0" xfId="0" applyNumberFormat="1" applyFont="1" applyFill="1"/>
    <xf numFmtId="10" fontId="69" fillId="0" borderId="0" xfId="2" applyNumberFormat="1" applyFont="1" applyFill="1"/>
    <xf numFmtId="167" fontId="46" fillId="0" borderId="0" xfId="117" applyNumberFormat="1" applyFont="1"/>
    <xf numFmtId="167" fontId="60" fillId="0" borderId="50" xfId="117" applyNumberFormat="1" applyFont="1" applyFill="1" applyBorder="1" applyAlignment="1">
      <alignment horizontal="right"/>
    </xf>
    <xf numFmtId="177" fontId="29" fillId="0" borderId="50" xfId="0" applyNumberFormat="1" applyFont="1" applyFill="1" applyBorder="1" applyAlignment="1">
      <alignment vertical="center"/>
    </xf>
    <xf numFmtId="0" fontId="32" fillId="0" borderId="0" xfId="0" applyFont="1" applyAlignment="1">
      <alignment horizontal="center" vertical="center"/>
    </xf>
    <xf numFmtId="43" fontId="30" fillId="0" borderId="0" xfId="3" applyNumberFormat="1" applyFont="1" applyFill="1"/>
    <xf numFmtId="0" fontId="30" fillId="0" borderId="0" xfId="3" applyFont="1" applyFill="1"/>
    <xf numFmtId="171" fontId="30" fillId="0" borderId="0" xfId="3" applyNumberFormat="1" applyFont="1" applyFill="1"/>
    <xf numFmtId="167" fontId="60" fillId="0" borderId="51" xfId="117" applyNumberFormat="1" applyFont="1" applyFill="1" applyBorder="1" applyAlignment="1">
      <alignment horizontal="right"/>
    </xf>
    <xf numFmtId="178" fontId="30" fillId="0" borderId="0" xfId="3" applyNumberFormat="1" applyFont="1" applyFill="1"/>
    <xf numFmtId="4" fontId="45" fillId="0" borderId="0" xfId="0" applyNumberFormat="1" applyFont="1"/>
    <xf numFmtId="0" fontId="2" fillId="0" borderId="0" xfId="3"/>
    <xf numFmtId="0" fontId="2" fillId="0" borderId="0" xfId="3" applyFill="1"/>
    <xf numFmtId="43" fontId="2" fillId="0" borderId="0" xfId="259" applyFont="1" applyFill="1"/>
    <xf numFmtId="179" fontId="2" fillId="0" borderId="0" xfId="259" applyNumberFormat="1" applyFont="1" applyFill="1"/>
    <xf numFmtId="167" fontId="30" fillId="0" borderId="15" xfId="3" applyNumberFormat="1" applyFont="1" applyFill="1" applyBorder="1"/>
    <xf numFmtId="167" fontId="30" fillId="0" borderId="0" xfId="3" applyNumberFormat="1" applyFont="1" applyFill="1" applyBorder="1"/>
    <xf numFmtId="167" fontId="30" fillId="0" borderId="0" xfId="3" applyNumberFormat="1" applyFont="1" applyFill="1"/>
    <xf numFmtId="39" fontId="30" fillId="0" borderId="2" xfId="4" applyFont="1" applyFill="1" applyBorder="1"/>
    <xf numFmtId="0" fontId="52" fillId="0" borderId="0" xfId="0" applyFont="1" applyFill="1" applyAlignment="1">
      <alignment horizontal="center"/>
    </xf>
    <xf numFmtId="167" fontId="66" fillId="0" borderId="15" xfId="117" applyNumberFormat="1" applyFont="1" applyFill="1" applyBorder="1"/>
    <xf numFmtId="37" fontId="45" fillId="0" borderId="0" xfId="0" applyNumberFormat="1" applyFont="1" applyFill="1"/>
    <xf numFmtId="171" fontId="50" fillId="0" borderId="0" xfId="1" applyNumberFormat="1" applyFont="1" applyFill="1"/>
    <xf numFmtId="167" fontId="45" fillId="0" borderId="0" xfId="0" applyNumberFormat="1" applyFont="1"/>
    <xf numFmtId="0" fontId="45" fillId="0" borderId="0" xfId="0" applyFont="1" applyFill="1" applyAlignment="1"/>
    <xf numFmtId="0" fontId="44" fillId="0" borderId="0" xfId="0" applyFont="1" applyFill="1"/>
    <xf numFmtId="167" fontId="30" fillId="29" borderId="0" xfId="117" applyNumberFormat="1" applyFont="1" applyFill="1"/>
    <xf numFmtId="37" fontId="30" fillId="29" borderId="0" xfId="3" applyNumberFormat="1" applyFont="1" applyFill="1"/>
    <xf numFmtId="0" fontId="72" fillId="0" borderId="0" xfId="3" applyFont="1" applyFill="1"/>
    <xf numFmtId="176" fontId="30" fillId="30" borderId="0" xfId="117" applyNumberFormat="1" applyFont="1" applyFill="1"/>
    <xf numFmtId="37" fontId="30" fillId="30" borderId="0" xfId="3" applyNumberFormat="1" applyFont="1" applyFill="1"/>
    <xf numFmtId="37" fontId="30" fillId="30" borderId="0" xfId="4" applyNumberFormat="1" applyFont="1" applyFill="1"/>
    <xf numFmtId="178" fontId="30" fillId="30" borderId="0" xfId="3" applyNumberFormat="1" applyFont="1" applyFill="1"/>
    <xf numFmtId="167" fontId="45" fillId="29" borderId="15" xfId="117" applyNumberFormat="1" applyFont="1" applyFill="1" applyBorder="1"/>
    <xf numFmtId="167" fontId="45" fillId="29" borderId="0" xfId="117" applyNumberFormat="1" applyFont="1" applyFill="1"/>
    <xf numFmtId="171" fontId="45" fillId="29" borderId="0" xfId="117" applyNumberFormat="1" applyFont="1" applyFill="1"/>
    <xf numFmtId="176" fontId="2" fillId="30" borderId="0" xfId="117" applyNumberFormat="1" applyFont="1" applyFill="1"/>
    <xf numFmtId="37" fontId="2" fillId="30" borderId="0" xfId="0" applyNumberFormat="1" applyFont="1" applyFill="1" applyAlignment="1">
      <alignment horizontal="right"/>
    </xf>
    <xf numFmtId="167" fontId="2" fillId="29" borderId="0" xfId="117" applyNumberFormat="1" applyFont="1" applyFill="1" applyAlignment="1">
      <alignment horizontal="right"/>
    </xf>
    <xf numFmtId="37" fontId="2" fillId="29" borderId="0" xfId="0" applyNumberFormat="1" applyFont="1" applyFill="1" applyAlignment="1">
      <alignment horizontal="right"/>
    </xf>
    <xf numFmtId="171" fontId="2" fillId="29" borderId="0" xfId="117" applyNumberFormat="1" applyFont="1" applyFill="1" applyAlignment="1">
      <alignment horizontal="right"/>
    </xf>
    <xf numFmtId="9" fontId="52" fillId="30" borderId="0" xfId="0" applyNumberFormat="1" applyFont="1" applyFill="1"/>
    <xf numFmtId="37" fontId="30" fillId="30" borderId="0" xfId="0" applyNumberFormat="1" applyFont="1" applyFill="1" applyAlignment="1">
      <alignment horizontal="right"/>
    </xf>
    <xf numFmtId="0" fontId="2" fillId="30" borderId="0" xfId="3" applyFill="1"/>
    <xf numFmtId="0" fontId="2" fillId="30" borderId="0" xfId="132" applyFont="1" applyFill="1" applyAlignment="1">
      <alignment horizontal="center"/>
    </xf>
    <xf numFmtId="43" fontId="2" fillId="30" borderId="0" xfId="132" applyNumberFormat="1" applyFont="1" applyFill="1"/>
    <xf numFmtId="168" fontId="2" fillId="30" borderId="0" xfId="1" applyNumberFormat="1" applyFont="1" applyFill="1" applyAlignment="1">
      <alignment horizontal="right"/>
    </xf>
    <xf numFmtId="14" fontId="2" fillId="30" borderId="0" xfId="1" applyNumberFormat="1" applyFont="1" applyFill="1" applyAlignment="1">
      <alignment horizontal="center"/>
    </xf>
    <xf numFmtId="0" fontId="2" fillId="30" borderId="0" xfId="132" applyFont="1" applyFill="1"/>
    <xf numFmtId="176" fontId="2" fillId="30" borderId="39" xfId="117" applyNumberFormat="1" applyFont="1" applyFill="1" applyBorder="1" applyAlignment="1">
      <alignment horizontal="right"/>
    </xf>
    <xf numFmtId="37" fontId="2" fillId="30" borderId="39" xfId="33" applyNumberFormat="1" applyFont="1" applyFill="1" applyBorder="1" applyAlignment="1">
      <alignment horizontal="right"/>
    </xf>
    <xf numFmtId="37" fontId="2" fillId="30" borderId="42" xfId="1" applyNumberFormat="1" applyFont="1" applyFill="1" applyBorder="1" applyAlignment="1">
      <alignment horizontal="right"/>
    </xf>
    <xf numFmtId="38" fontId="29" fillId="29" borderId="3" xfId="0" applyNumberFormat="1" applyFont="1" applyFill="1" applyBorder="1" applyAlignment="1">
      <alignment vertical="center"/>
    </xf>
    <xf numFmtId="41" fontId="29" fillId="29" borderId="0" xfId="0" applyNumberFormat="1" applyFont="1" applyFill="1" applyAlignment="1">
      <alignment vertical="center"/>
    </xf>
    <xf numFmtId="167" fontId="30" fillId="29" borderId="0" xfId="117" applyNumberFormat="1" applyFont="1" applyFill="1" applyAlignment="1">
      <alignment horizontal="right"/>
    </xf>
    <xf numFmtId="37" fontId="29" fillId="30" borderId="0" xfId="0" applyNumberFormat="1" applyFont="1" applyFill="1" applyAlignment="1">
      <alignment vertical="center"/>
    </xf>
    <xf numFmtId="171" fontId="30" fillId="29" borderId="0" xfId="117" applyNumberFormat="1" applyFont="1" applyFill="1" applyAlignment="1">
      <alignment horizontal="right"/>
    </xf>
    <xf numFmtId="0" fontId="32" fillId="0" borderId="0" xfId="0" applyFont="1" applyAlignment="1">
      <alignment horizontal="center" vertical="center"/>
    </xf>
    <xf numFmtId="6" fontId="29" fillId="0" borderId="0" xfId="0" applyNumberFormat="1" applyFont="1" applyBorder="1" applyAlignment="1">
      <alignment horizontal="left" vertical="center" wrapText="1"/>
    </xf>
    <xf numFmtId="0" fontId="43" fillId="0" borderId="0" xfId="0" applyFont="1" applyAlignment="1">
      <alignment horizontal="center"/>
    </xf>
    <xf numFmtId="0" fontId="47" fillId="0" borderId="20" xfId="0" applyFont="1" applyBorder="1" applyAlignment="1">
      <alignment horizontal="center"/>
    </xf>
    <xf numFmtId="177" fontId="29" fillId="29" borderId="0" xfId="0" applyNumberFormat="1" applyFont="1" applyFill="1" applyAlignment="1">
      <alignment vertical="center"/>
    </xf>
    <xf numFmtId="171" fontId="30" fillId="30" borderId="3" xfId="117" applyNumberFormat="1" applyFont="1" applyFill="1" applyBorder="1" applyAlignment="1">
      <alignment horizontal="right"/>
    </xf>
    <xf numFmtId="10" fontId="29" fillId="29" borderId="0" xfId="0" applyNumberFormat="1" applyFont="1" applyFill="1" applyAlignment="1">
      <alignment vertical="center"/>
    </xf>
    <xf numFmtId="165" fontId="45" fillId="0" borderId="0" xfId="2" applyNumberFormat="1" applyFont="1" applyFill="1"/>
    <xf numFmtId="0" fontId="32" fillId="0" borderId="0" xfId="0" applyFont="1" applyAlignment="1">
      <alignment horizontal="center" vertical="center"/>
    </xf>
    <xf numFmtId="0" fontId="43" fillId="0" borderId="0" xfId="0" applyFont="1" applyAlignment="1">
      <alignment horizontal="center"/>
    </xf>
    <xf numFmtId="0" fontId="57" fillId="0" borderId="0" xfId="0" applyFont="1" applyAlignment="1">
      <alignment horizontal="left" vertical="top" wrapText="1"/>
    </xf>
    <xf numFmtId="0" fontId="45" fillId="0" borderId="53" xfId="0" applyFont="1" applyBorder="1"/>
    <xf numFmtId="171" fontId="2" fillId="0" borderId="54" xfId="33" applyNumberFormat="1" applyFont="1" applyBorder="1"/>
    <xf numFmtId="0" fontId="47" fillId="0" borderId="55" xfId="0" applyFont="1" applyBorder="1" applyAlignment="1">
      <alignment horizontal="center"/>
    </xf>
    <xf numFmtId="0" fontId="47" fillId="0" borderId="53" xfId="0" applyFont="1" applyBorder="1" applyAlignment="1">
      <alignment horizontal="center"/>
    </xf>
    <xf numFmtId="0" fontId="2" fillId="0" borderId="55" xfId="0" applyFont="1" applyBorder="1" applyAlignment="1">
      <alignment horizontal="center"/>
    </xf>
    <xf numFmtId="171" fontId="2" fillId="0" borderId="53" xfId="117" applyNumberFormat="1" applyFont="1" applyBorder="1"/>
    <xf numFmtId="0" fontId="50" fillId="0" borderId="56" xfId="0" applyFont="1" applyBorder="1"/>
    <xf numFmtId="167" fontId="2" fillId="0" borderId="53" xfId="117" applyNumberFormat="1" applyFont="1" applyBorder="1"/>
    <xf numFmtId="0" fontId="2" fillId="0" borderId="54" xfId="0" applyFont="1" applyBorder="1"/>
    <xf numFmtId="0" fontId="72" fillId="0" borderId="24" xfId="0" applyFont="1" applyFill="1" applyBorder="1"/>
    <xf numFmtId="0" fontId="42" fillId="30" borderId="1" xfId="0" applyFont="1" applyFill="1" applyBorder="1"/>
    <xf numFmtId="0" fontId="42" fillId="30" borderId="24" xfId="0" applyFont="1" applyFill="1" applyBorder="1" applyAlignment="1">
      <alignment horizontal="left"/>
    </xf>
    <xf numFmtId="0" fontId="42" fillId="30" borderId="0" xfId="0" applyFont="1" applyFill="1" applyBorder="1"/>
    <xf numFmtId="167" fontId="2" fillId="30" borderId="41" xfId="40" applyNumberFormat="1" applyFont="1" applyFill="1" applyBorder="1"/>
    <xf numFmtId="0" fontId="45" fillId="30" borderId="45" xfId="0" applyFont="1" applyFill="1" applyBorder="1"/>
    <xf numFmtId="0" fontId="27" fillId="30" borderId="0" xfId="3" applyFont="1" applyFill="1"/>
    <xf numFmtId="0" fontId="47" fillId="30" borderId="0" xfId="3" applyFont="1" applyFill="1" applyAlignment="1">
      <alignment horizontal="center"/>
    </xf>
    <xf numFmtId="0" fontId="39" fillId="30" borderId="0" xfId="3" applyFont="1" applyFill="1"/>
    <xf numFmtId="0" fontId="27" fillId="30" borderId="0" xfId="3" applyNumberFormat="1" applyFont="1" applyFill="1" applyAlignment="1"/>
    <xf numFmtId="0" fontId="42" fillId="30" borderId="34" xfId="0" applyFont="1" applyFill="1" applyBorder="1" applyAlignment="1">
      <alignment horizontal="right"/>
    </xf>
    <xf numFmtId="167" fontId="42" fillId="30" borderId="32" xfId="40" applyNumberFormat="1" applyFont="1" applyFill="1" applyBorder="1" applyAlignment="1">
      <alignment horizontal="right"/>
    </xf>
    <xf numFmtId="0" fontId="42" fillId="30" borderId="32" xfId="0" applyFont="1" applyFill="1" applyBorder="1" applyAlignment="1">
      <alignment horizontal="right"/>
    </xf>
    <xf numFmtId="171" fontId="42" fillId="30" borderId="32" xfId="33" applyNumberFormat="1" applyFont="1" applyFill="1" applyBorder="1" applyAlignment="1">
      <alignment horizontal="right"/>
    </xf>
    <xf numFmtId="171" fontId="42" fillId="30" borderId="32" xfId="0" applyNumberFormat="1" applyFont="1" applyFill="1" applyBorder="1" applyAlignment="1">
      <alignment horizontal="right"/>
    </xf>
    <xf numFmtId="0" fontId="47" fillId="0" borderId="18" xfId="0" applyFont="1" applyBorder="1" applyAlignment="1"/>
    <xf numFmtId="0" fontId="47" fillId="0" borderId="19" xfId="0" applyFont="1" applyBorder="1" applyAlignment="1"/>
    <xf numFmtId="0" fontId="47" fillId="0" borderId="30" xfId="0" applyFont="1" applyBorder="1" applyAlignment="1"/>
    <xf numFmtId="0" fontId="47" fillId="0" borderId="31" xfId="0" applyFont="1" applyBorder="1" applyAlignment="1"/>
    <xf numFmtId="6" fontId="29" fillId="0" borderId="0" xfId="0" applyNumberFormat="1" applyFont="1" applyBorder="1" applyAlignment="1">
      <alignment horizontal="center" vertical="center" wrapText="1"/>
    </xf>
    <xf numFmtId="0" fontId="42" fillId="0" borderId="24" xfId="0" applyFont="1" applyFill="1" applyBorder="1" applyAlignment="1">
      <alignment horizontal="left"/>
    </xf>
    <xf numFmtId="0" fontId="42" fillId="0" borderId="0" xfId="0" applyFont="1" applyFill="1" applyBorder="1"/>
    <xf numFmtId="0" fontId="42" fillId="0" borderId="45" xfId="0" applyFont="1" applyFill="1" applyBorder="1"/>
    <xf numFmtId="170" fontId="42" fillId="0" borderId="38" xfId="33" applyNumberFormat="1" applyFont="1" applyFill="1" applyBorder="1" applyAlignment="1">
      <alignment horizontal="center"/>
    </xf>
    <xf numFmtId="10" fontId="42" fillId="0" borderId="38" xfId="2" applyNumberFormat="1" applyFont="1" applyFill="1" applyBorder="1" applyAlignment="1">
      <alignment horizontal="center"/>
    </xf>
    <xf numFmtId="171" fontId="47" fillId="31" borderId="32" xfId="33" applyNumberFormat="1" applyFont="1" applyFill="1" applyBorder="1" applyAlignment="1">
      <alignment horizontal="center"/>
    </xf>
    <xf numFmtId="171" fontId="47" fillId="31" borderId="54" xfId="33" applyNumberFormat="1" applyFont="1" applyFill="1" applyBorder="1" applyAlignment="1">
      <alignment horizontal="center"/>
    </xf>
    <xf numFmtId="167" fontId="2" fillId="31" borderId="32" xfId="40" applyNumberFormat="1" applyFont="1" applyFill="1" applyBorder="1"/>
    <xf numFmtId="171" fontId="2" fillId="31" borderId="32" xfId="40" applyNumberFormat="1" applyFont="1" applyFill="1" applyBorder="1"/>
    <xf numFmtId="167" fontId="2" fillId="31" borderId="54" xfId="117" applyNumberFormat="1" applyFont="1" applyFill="1" applyBorder="1"/>
    <xf numFmtId="0" fontId="2" fillId="0" borderId="0" xfId="0" applyFont="1" applyFill="1" applyBorder="1" applyAlignment="1">
      <alignment horizontal="center"/>
    </xf>
    <xf numFmtId="10" fontId="2" fillId="0" borderId="32" xfId="0" applyNumberFormat="1" applyFont="1" applyFill="1" applyBorder="1"/>
    <xf numFmtId="0" fontId="42" fillId="30" borderId="54" xfId="0" applyFont="1" applyFill="1" applyBorder="1" applyAlignment="1">
      <alignment horizontal="right"/>
    </xf>
    <xf numFmtId="0" fontId="50" fillId="0" borderId="24" xfId="0" applyFont="1" applyBorder="1"/>
    <xf numFmtId="42" fontId="42" fillId="0" borderId="45" xfId="0" applyNumberFormat="1" applyFont="1" applyFill="1" applyBorder="1"/>
    <xf numFmtId="42" fontId="42" fillId="0" borderId="57" xfId="0" applyNumberFormat="1" applyFont="1" applyFill="1" applyBorder="1"/>
    <xf numFmtId="171" fontId="2" fillId="31" borderId="54" xfId="117" applyNumberFormat="1" applyFont="1" applyFill="1" applyBorder="1"/>
    <xf numFmtId="0" fontId="57" fillId="0" borderId="0" xfId="0" applyFont="1" applyAlignment="1">
      <alignment vertical="top" wrapText="1"/>
    </xf>
    <xf numFmtId="0" fontId="2" fillId="30" borderId="0" xfId="3" applyFont="1" applyFill="1"/>
    <xf numFmtId="0" fontId="38" fillId="30" borderId="0" xfId="3" applyNumberFormat="1" applyFont="1" applyFill="1" applyAlignment="1">
      <alignment horizontal="center"/>
    </xf>
    <xf numFmtId="0" fontId="38" fillId="30" borderId="0" xfId="3" applyFont="1" applyFill="1" applyAlignment="1">
      <alignment horizontal="center"/>
    </xf>
    <xf numFmtId="44" fontId="42" fillId="0" borderId="38" xfId="117" applyFont="1" applyFill="1" applyBorder="1" applyAlignment="1">
      <alignment horizontal="center"/>
    </xf>
    <xf numFmtId="44" fontId="2" fillId="0" borderId="25" xfId="117" applyFont="1" applyFill="1" applyBorder="1" applyAlignment="1">
      <alignment horizontal="center"/>
    </xf>
    <xf numFmtId="44" fontId="2" fillId="0" borderId="39" xfId="117" applyFont="1" applyFill="1" applyBorder="1" applyAlignment="1">
      <alignment horizontal="center"/>
    </xf>
    <xf numFmtId="0" fontId="42" fillId="30" borderId="35" xfId="0" applyFont="1" applyFill="1" applyBorder="1" applyAlignment="1">
      <alignment horizontal="left"/>
    </xf>
    <xf numFmtId="170" fontId="42" fillId="30" borderId="60" xfId="33" applyNumberFormat="1" applyFont="1" applyFill="1" applyBorder="1" applyAlignment="1">
      <alignment horizontal="center"/>
    </xf>
    <xf numFmtId="170" fontId="42" fillId="30" borderId="42" xfId="33" applyNumberFormat="1" applyFont="1" applyFill="1" applyBorder="1" applyAlignment="1">
      <alignment horizontal="center"/>
    </xf>
    <xf numFmtId="170" fontId="42" fillId="0" borderId="41" xfId="33" applyNumberFormat="1" applyFont="1" applyFill="1" applyBorder="1" applyAlignment="1">
      <alignment horizontal="center"/>
    </xf>
    <xf numFmtId="0" fontId="47" fillId="0" borderId="20" xfId="0" applyFont="1" applyBorder="1" applyAlignment="1"/>
    <xf numFmtId="0" fontId="42" fillId="30" borderId="33" xfId="0" applyFont="1" applyFill="1" applyBorder="1"/>
    <xf numFmtId="0" fontId="42" fillId="30" borderId="32" xfId="0" applyFont="1" applyFill="1" applyBorder="1"/>
    <xf numFmtId="0" fontId="42" fillId="0" borderId="59" xfId="0" applyFont="1" applyFill="1" applyBorder="1"/>
    <xf numFmtId="0" fontId="72" fillId="0" borderId="0" xfId="0" applyFont="1" applyAlignment="1">
      <alignment horizontal="center"/>
    </xf>
    <xf numFmtId="0" fontId="72" fillId="0" borderId="0" xfId="0" applyFont="1"/>
    <xf numFmtId="0" fontId="72" fillId="0" borderId="0" xfId="0" applyFont="1" applyFill="1" applyAlignment="1">
      <alignment horizontal="center"/>
    </xf>
    <xf numFmtId="9" fontId="72" fillId="0" borderId="0" xfId="0" applyNumberFormat="1" applyFont="1" applyFill="1"/>
    <xf numFmtId="39" fontId="72" fillId="0" borderId="0" xfId="0" applyNumberFormat="1" applyFont="1" applyFill="1" applyAlignment="1">
      <alignment horizontal="right"/>
    </xf>
    <xf numFmtId="42" fontId="72" fillId="0" borderId="0" xfId="0" applyNumberFormat="1" applyFont="1"/>
    <xf numFmtId="0" fontId="57" fillId="0" borderId="0" xfId="0" applyFont="1" applyAlignment="1">
      <alignment horizontal="left" vertical="top"/>
    </xf>
    <xf numFmtId="0" fontId="73" fillId="0" borderId="0" xfId="0" applyFont="1" applyAlignment="1">
      <alignment vertical="top" wrapText="1"/>
    </xf>
    <xf numFmtId="167" fontId="29" fillId="0" borderId="0" xfId="0" applyNumberFormat="1" applyFont="1" applyAlignment="1">
      <alignment vertical="center"/>
    </xf>
    <xf numFmtId="0" fontId="47" fillId="0" borderId="61" xfId="0" applyFont="1" applyBorder="1" applyAlignment="1">
      <alignment horizontal="center"/>
    </xf>
    <xf numFmtId="42" fontId="47" fillId="0" borderId="62" xfId="0" applyNumberFormat="1" applyFont="1" applyBorder="1"/>
    <xf numFmtId="170" fontId="2" fillId="0" borderId="62" xfId="33" applyNumberFormat="1" applyFont="1" applyBorder="1" applyAlignment="1">
      <alignment horizontal="center"/>
    </xf>
    <xf numFmtId="167" fontId="30" fillId="0" borderId="0" xfId="117" applyNumberFormat="1" applyFont="1" applyFill="1"/>
    <xf numFmtId="37" fontId="30" fillId="0" borderId="3" xfId="3" applyNumberFormat="1" applyFont="1" applyFill="1" applyBorder="1"/>
    <xf numFmtId="0" fontId="74" fillId="0" borderId="0" xfId="0" applyFont="1" applyFill="1" applyAlignment="1">
      <alignment vertical="center"/>
    </xf>
    <xf numFmtId="38" fontId="30" fillId="0" borderId="4" xfId="0" applyNumberFormat="1" applyFont="1" applyFill="1" applyBorder="1" applyAlignment="1">
      <alignment vertical="center"/>
    </xf>
    <xf numFmtId="38" fontId="30" fillId="0" borderId="0" xfId="0" applyNumberFormat="1" applyFont="1" applyFill="1" applyAlignment="1">
      <alignment vertical="center"/>
    </xf>
    <xf numFmtId="6" fontId="30" fillId="0" borderId="0" xfId="0" applyNumberFormat="1" applyFont="1" applyFill="1" applyAlignment="1">
      <alignment vertical="center"/>
    </xf>
    <xf numFmtId="0" fontId="30" fillId="0" borderId="0" xfId="0" applyFont="1" applyFill="1" applyAlignment="1">
      <alignment vertical="center"/>
    </xf>
    <xf numFmtId="37" fontId="72" fillId="0" borderId="0" xfId="0" applyNumberFormat="1" applyFont="1" applyFill="1"/>
    <xf numFmtId="42" fontId="72" fillId="0" borderId="0" xfId="0" applyNumberFormat="1" applyFont="1" applyFill="1"/>
    <xf numFmtId="171" fontId="2" fillId="0" borderId="0" xfId="117" applyNumberFormat="1" applyFont="1" applyBorder="1"/>
    <xf numFmtId="167" fontId="2" fillId="0" borderId="56" xfId="117" applyNumberFormat="1" applyFont="1" applyBorder="1"/>
    <xf numFmtId="167" fontId="2" fillId="0" borderId="61" xfId="117" applyNumberFormat="1" applyFont="1" applyBorder="1"/>
    <xf numFmtId="171" fontId="2" fillId="0" borderId="61" xfId="117" applyNumberFormat="1" applyFont="1" applyBorder="1"/>
    <xf numFmtId="10" fontId="42" fillId="30" borderId="25" xfId="2" applyNumberFormat="1" applyFont="1" applyFill="1" applyBorder="1" applyAlignment="1">
      <alignment horizontal="center"/>
    </xf>
    <xf numFmtId="10" fontId="42" fillId="30" borderId="39" xfId="2" applyNumberFormat="1" applyFont="1" applyFill="1" applyBorder="1" applyAlignment="1">
      <alignment horizontal="center"/>
    </xf>
    <xf numFmtId="42" fontId="2" fillId="0" borderId="22" xfId="0" applyNumberFormat="1" applyFont="1" applyFill="1" applyBorder="1"/>
    <xf numFmtId="42" fontId="2" fillId="0" borderId="23" xfId="0" applyNumberFormat="1" applyFont="1" applyFill="1" applyBorder="1"/>
    <xf numFmtId="42" fontId="2" fillId="0" borderId="25" xfId="0" applyNumberFormat="1" applyFont="1" applyFill="1" applyBorder="1"/>
    <xf numFmtId="42" fontId="2" fillId="0" borderId="26" xfId="0" applyNumberFormat="1" applyFont="1" applyFill="1" applyBorder="1"/>
    <xf numFmtId="42" fontId="2" fillId="0" borderId="45" xfId="0" applyNumberFormat="1" applyFont="1" applyFill="1" applyBorder="1"/>
    <xf numFmtId="42" fontId="2" fillId="0" borderId="57" xfId="0" applyNumberFormat="1" applyFont="1" applyFill="1" applyBorder="1"/>
    <xf numFmtId="167" fontId="2" fillId="30" borderId="0" xfId="40" applyNumberFormat="1" applyFont="1" applyFill="1" applyBorder="1"/>
    <xf numFmtId="171" fontId="2" fillId="30" borderId="0" xfId="40" applyNumberFormat="1" applyFont="1" applyFill="1" applyBorder="1"/>
    <xf numFmtId="171" fontId="2" fillId="30" borderId="56" xfId="40" applyNumberFormat="1" applyFont="1" applyFill="1" applyBorder="1"/>
    <xf numFmtId="171" fontId="2" fillId="30" borderId="53" xfId="117" applyNumberFormat="1" applyFont="1" applyFill="1" applyBorder="1"/>
    <xf numFmtId="171" fontId="2" fillId="30" borderId="24" xfId="40" applyNumberFormat="1" applyFont="1" applyFill="1" applyBorder="1"/>
    <xf numFmtId="171" fontId="2" fillId="30" borderId="61" xfId="40" applyNumberFormat="1" applyFont="1" applyFill="1" applyBorder="1"/>
    <xf numFmtId="8" fontId="71" fillId="0" borderId="0" xfId="0" applyNumberFormat="1" applyFont="1" applyFill="1" applyBorder="1" applyAlignment="1">
      <alignment vertical="center"/>
    </xf>
    <xf numFmtId="0" fontId="42" fillId="30" borderId="0" xfId="0" applyFont="1" applyFill="1"/>
    <xf numFmtId="0" fontId="2" fillId="30" borderId="0" xfId="0" applyFont="1" applyFill="1"/>
    <xf numFmtId="0" fontId="45" fillId="30" borderId="0" xfId="0" applyFont="1" applyFill="1" applyAlignment="1">
      <alignment wrapText="1"/>
    </xf>
    <xf numFmtId="171" fontId="2" fillId="30" borderId="0" xfId="33" applyNumberFormat="1" applyFont="1" applyFill="1"/>
    <xf numFmtId="9" fontId="50" fillId="30" borderId="0" xfId="0" applyNumberFormat="1" applyFont="1" applyFill="1"/>
    <xf numFmtId="10" fontId="50" fillId="30" borderId="0" xfId="0" applyNumberFormat="1" applyFont="1" applyFill="1"/>
    <xf numFmtId="9" fontId="72" fillId="0" borderId="0" xfId="2" applyFont="1" applyFill="1"/>
    <xf numFmtId="0" fontId="76" fillId="0" borderId="0" xfId="0" applyFont="1" applyAlignment="1">
      <alignment horizontal="left" vertical="top"/>
    </xf>
    <xf numFmtId="0" fontId="77" fillId="0" borderId="0" xfId="0" applyFont="1" applyAlignment="1">
      <alignment horizontal="center" vertical="center"/>
    </xf>
    <xf numFmtId="0" fontId="77" fillId="0" borderId="0" xfId="0" applyFont="1" applyAlignment="1">
      <alignment horizontal="center"/>
    </xf>
    <xf numFmtId="0" fontId="77" fillId="0" borderId="0" xfId="0" applyFont="1"/>
    <xf numFmtId="0" fontId="38"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xf numFmtId="0" fontId="30" fillId="0" borderId="0" xfId="0" applyFont="1" applyAlignment="1"/>
    <xf numFmtId="41" fontId="30" fillId="0" borderId="63" xfId="0" applyNumberFormat="1" applyFont="1" applyFill="1" applyBorder="1" applyAlignment="1">
      <alignment vertical="center"/>
    </xf>
    <xf numFmtId="42" fontId="30" fillId="29" borderId="0" xfId="0" applyNumberFormat="1" applyFont="1" applyFill="1" applyAlignment="1">
      <alignment vertical="center"/>
    </xf>
    <xf numFmtId="0" fontId="78" fillId="0" borderId="0" xfId="0" applyFont="1"/>
    <xf numFmtId="0" fontId="75" fillId="0" borderId="0" xfId="0" applyFont="1" applyFill="1" applyBorder="1"/>
    <xf numFmtId="0" fontId="2" fillId="30" borderId="21" xfId="0" applyFont="1" applyFill="1" applyBorder="1" applyAlignment="1">
      <alignment horizontal="left"/>
    </xf>
    <xf numFmtId="0" fontId="2" fillId="30" borderId="1" xfId="0" applyFont="1" applyFill="1" applyBorder="1"/>
    <xf numFmtId="0" fontId="2" fillId="30" borderId="44" xfId="0" applyFont="1" applyFill="1" applyBorder="1"/>
    <xf numFmtId="170" fontId="2" fillId="30" borderId="44" xfId="33" applyNumberFormat="1" applyFont="1" applyFill="1" applyBorder="1" applyAlignment="1">
      <alignment horizontal="center"/>
    </xf>
    <xf numFmtId="10" fontId="2" fillId="0" borderId="25" xfId="2" applyNumberFormat="1" applyFont="1" applyFill="1" applyBorder="1" applyAlignment="1">
      <alignment horizontal="center"/>
    </xf>
    <xf numFmtId="0" fontId="2" fillId="30" borderId="24" xfId="0" applyFont="1" applyFill="1" applyBorder="1" applyAlignment="1">
      <alignment horizontal="left"/>
    </xf>
    <xf numFmtId="0" fontId="2" fillId="30" borderId="0" xfId="0" applyFont="1" applyFill="1" applyBorder="1"/>
    <xf numFmtId="0" fontId="2" fillId="30" borderId="25" xfId="0" applyFont="1" applyFill="1" applyBorder="1"/>
    <xf numFmtId="170" fontId="2" fillId="30" borderId="39" xfId="33" applyNumberFormat="1" applyFont="1" applyFill="1" applyBorder="1" applyAlignment="1">
      <alignment horizontal="center"/>
    </xf>
    <xf numFmtId="42" fontId="2" fillId="0" borderId="39" xfId="0" applyNumberFormat="1" applyFont="1" applyFill="1" applyBorder="1"/>
    <xf numFmtId="10" fontId="2" fillId="0" borderId="39" xfId="2" applyNumberFormat="1" applyFont="1" applyFill="1" applyBorder="1" applyAlignment="1">
      <alignment horizontal="center"/>
    </xf>
    <xf numFmtId="167" fontId="2" fillId="30" borderId="32" xfId="40" applyNumberFormat="1" applyFont="1" applyFill="1" applyBorder="1" applyAlignment="1">
      <alignment horizontal="right"/>
    </xf>
    <xf numFmtId="0" fontId="77" fillId="0" borderId="1" xfId="0" applyFont="1" applyBorder="1"/>
    <xf numFmtId="0" fontId="47" fillId="27" borderId="33" xfId="0" applyFont="1" applyFill="1" applyBorder="1" applyAlignment="1">
      <alignment horizontal="center"/>
    </xf>
    <xf numFmtId="0" fontId="2" fillId="30" borderId="32" xfId="0" applyFont="1" applyFill="1" applyBorder="1" applyAlignment="1">
      <alignment horizontal="right"/>
    </xf>
    <xf numFmtId="171" fontId="2" fillId="30" borderId="32" xfId="33" applyNumberFormat="1" applyFont="1" applyFill="1" applyBorder="1" applyAlignment="1">
      <alignment horizontal="right"/>
    </xf>
    <xf numFmtId="171" fontId="2" fillId="30" borderId="32" xfId="0" applyNumberFormat="1" applyFont="1" applyFill="1" applyBorder="1" applyAlignment="1">
      <alignment horizontal="right"/>
    </xf>
    <xf numFmtId="0" fontId="2" fillId="30" borderId="34" xfId="0" applyFont="1" applyFill="1" applyBorder="1" applyAlignment="1">
      <alignment horizontal="right"/>
    </xf>
    <xf numFmtId="0" fontId="2" fillId="0" borderId="27" xfId="0" applyFont="1" applyBorder="1"/>
    <xf numFmtId="0" fontId="77" fillId="0" borderId="53" xfId="0" applyFont="1" applyBorder="1"/>
    <xf numFmtId="0" fontId="2" fillId="30" borderId="54" xfId="0" applyFont="1" applyFill="1" applyBorder="1" applyAlignment="1">
      <alignment horizontal="right"/>
    </xf>
    <xf numFmtId="0" fontId="2" fillId="0" borderId="56" xfId="0" applyFont="1" applyBorder="1"/>
    <xf numFmtId="0" fontId="77" fillId="30" borderId="0" xfId="0" applyFont="1" applyFill="1" applyAlignment="1">
      <alignment wrapText="1"/>
    </xf>
    <xf numFmtId="0" fontId="47" fillId="0" borderId="0" xfId="0" applyFont="1" applyFill="1"/>
    <xf numFmtId="0" fontId="77" fillId="0" borderId="19" xfId="0" applyFont="1" applyBorder="1" applyAlignment="1">
      <alignment horizontal="center"/>
    </xf>
    <xf numFmtId="0" fontId="77" fillId="0" borderId="20" xfId="0" applyFont="1" applyBorder="1" applyAlignment="1">
      <alignment horizontal="center"/>
    </xf>
    <xf numFmtId="0" fontId="77" fillId="0" borderId="64" xfId="0" applyFont="1" applyBorder="1"/>
    <xf numFmtId="0" fontId="41" fillId="0" borderId="0" xfId="0" applyFont="1"/>
    <xf numFmtId="10" fontId="45" fillId="0" borderId="0" xfId="2" applyNumberFormat="1" applyFont="1"/>
    <xf numFmtId="10" fontId="50" fillId="29" borderId="58" xfId="0" applyNumberFormat="1" applyFont="1" applyFill="1" applyBorder="1"/>
    <xf numFmtId="0" fontId="44" fillId="0" borderId="65" xfId="0" applyFont="1" applyBorder="1"/>
    <xf numFmtId="0" fontId="45" fillId="0" borderId="66" xfId="0" applyFont="1" applyBorder="1"/>
    <xf numFmtId="0" fontId="45" fillId="0" borderId="67" xfId="0" applyFont="1" applyBorder="1"/>
    <xf numFmtId="0" fontId="79" fillId="0" borderId="0" xfId="0" applyFont="1" applyAlignment="1">
      <alignment horizontal="left" vertical="top" wrapText="1"/>
    </xf>
    <xf numFmtId="0" fontId="80" fillId="30" borderId="0" xfId="0" applyFont="1" applyFill="1" applyAlignment="1">
      <alignment horizontal="center" vertical="center"/>
    </xf>
    <xf numFmtId="0" fontId="80" fillId="30" borderId="0" xfId="0" quotePrefix="1" applyFont="1" applyFill="1" applyAlignment="1">
      <alignment horizontal="center" vertical="center"/>
    </xf>
    <xf numFmtId="0" fontId="81" fillId="30" borderId="0" xfId="0" applyFont="1" applyFill="1" applyAlignment="1">
      <alignment horizontal="justify" vertical="center"/>
    </xf>
    <xf numFmtId="0" fontId="0" fillId="30" borderId="0" xfId="0" applyFill="1"/>
    <xf numFmtId="0" fontId="0" fillId="30" borderId="3" xfId="0" applyFill="1" applyBorder="1"/>
    <xf numFmtId="0" fontId="0" fillId="30" borderId="0" xfId="0" applyFill="1" applyAlignment="1">
      <alignment wrapText="1"/>
    </xf>
    <xf numFmtId="167" fontId="45" fillId="0" borderId="0" xfId="0" applyNumberFormat="1" applyFont="1" applyAlignment="1"/>
    <xf numFmtId="0" fontId="45" fillId="0" borderId="0" xfId="0" applyFont="1" applyBorder="1" applyAlignment="1"/>
    <xf numFmtId="167" fontId="60" fillId="0" borderId="0" xfId="117" applyNumberFormat="1" applyFont="1" applyFill="1" applyBorder="1" applyAlignment="1">
      <alignment horizontal="right"/>
    </xf>
    <xf numFmtId="167" fontId="45" fillId="30" borderId="0" xfId="117" applyNumberFormat="1" applyFont="1" applyFill="1"/>
    <xf numFmtId="165" fontId="77" fillId="30" borderId="0" xfId="2" applyNumberFormat="1" applyFont="1" applyFill="1"/>
    <xf numFmtId="165" fontId="44" fillId="0" borderId="0" xfId="2" applyNumberFormat="1" applyFont="1"/>
    <xf numFmtId="165" fontId="45" fillId="0" borderId="0" xfId="0" applyNumberFormat="1" applyFont="1"/>
    <xf numFmtId="0" fontId="84" fillId="30" borderId="0" xfId="0" applyFont="1" applyFill="1" applyAlignment="1">
      <alignment horizontal="justify" vertical="center"/>
    </xf>
    <xf numFmtId="10" fontId="29" fillId="0" borderId="0" xfId="2" applyNumberFormat="1" applyFont="1" applyFill="1" applyBorder="1" applyAlignment="1">
      <alignment vertical="center"/>
    </xf>
    <xf numFmtId="180" fontId="29" fillId="0" borderId="0" xfId="2" applyNumberFormat="1" applyFont="1" applyFill="1" applyBorder="1" applyAlignment="1">
      <alignment vertical="center"/>
    </xf>
    <xf numFmtId="10" fontId="45" fillId="0" borderId="0" xfId="2" applyNumberFormat="1" applyFont="1" applyAlignment="1"/>
    <xf numFmtId="0" fontId="81" fillId="30" borderId="0" xfId="0" applyFont="1" applyFill="1"/>
    <xf numFmtId="179" fontId="2" fillId="30" borderId="0" xfId="263" applyNumberFormat="1" applyFont="1" applyFill="1" applyAlignment="1">
      <alignment horizontal="center"/>
    </xf>
    <xf numFmtId="0" fontId="2" fillId="30" borderId="32" xfId="0" applyNumberFormat="1" applyFont="1" applyFill="1" applyBorder="1" applyAlignment="1">
      <alignment horizontal="right"/>
    </xf>
    <xf numFmtId="0" fontId="42" fillId="30" borderId="32" xfId="0" applyNumberFormat="1" applyFont="1" applyFill="1" applyBorder="1" applyAlignment="1">
      <alignment horizontal="right"/>
    </xf>
    <xf numFmtId="44" fontId="45" fillId="0" borderId="0" xfId="0" applyNumberFormat="1" applyFont="1"/>
    <xf numFmtId="42" fontId="45" fillId="0" borderId="0" xfId="0" applyNumberFormat="1" applyFont="1"/>
    <xf numFmtId="0" fontId="47" fillId="29" borderId="0" xfId="0" applyFont="1" applyFill="1" applyBorder="1" applyAlignment="1">
      <alignment horizontal="center" vertical="center"/>
    </xf>
    <xf numFmtId="0" fontId="32" fillId="0" borderId="0" xfId="0" applyFont="1" applyAlignment="1">
      <alignment horizontal="center" vertical="center"/>
    </xf>
    <xf numFmtId="0" fontId="61" fillId="0" borderId="4" xfId="0" applyFont="1" applyBorder="1" applyAlignment="1">
      <alignment horizontal="center" vertical="center"/>
    </xf>
    <xf numFmtId="0" fontId="38" fillId="29" borderId="0" xfId="0" applyFont="1" applyFill="1" applyBorder="1" applyAlignment="1">
      <alignment horizontal="center" vertical="center"/>
    </xf>
    <xf numFmtId="0" fontId="32" fillId="29" borderId="0"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32" fillId="0" borderId="0" xfId="0" applyFont="1" applyFill="1" applyBorder="1" applyAlignment="1">
      <alignment horizontal="center" vertical="center"/>
    </xf>
    <xf numFmtId="6" fontId="29" fillId="0" borderId="0" xfId="0" applyNumberFormat="1" applyFont="1" applyBorder="1" applyAlignment="1">
      <alignment horizontal="left" vertical="center" wrapText="1"/>
    </xf>
    <xf numFmtId="0" fontId="43" fillId="0" borderId="0" xfId="0" applyFont="1" applyAlignment="1">
      <alignment horizontal="center"/>
    </xf>
    <xf numFmtId="0" fontId="45" fillId="0" borderId="0" xfId="0" applyFont="1" applyAlignment="1">
      <alignment horizontal="center" vertical="center"/>
    </xf>
    <xf numFmtId="0" fontId="44" fillId="0" borderId="2" xfId="0" applyFont="1" applyBorder="1" applyAlignment="1">
      <alignment horizontal="center"/>
    </xf>
    <xf numFmtId="0" fontId="32" fillId="0" borderId="0" xfId="0" applyFont="1" applyFill="1" applyBorder="1" applyAlignment="1">
      <alignment horizontal="center" vertical="center" wrapText="1"/>
    </xf>
    <xf numFmtId="0" fontId="2" fillId="0" borderId="0" xfId="3" applyFont="1" applyAlignment="1">
      <alignment horizontal="left" vertical="center" wrapText="1"/>
    </xf>
    <xf numFmtId="0" fontId="43" fillId="29" borderId="0" xfId="0" applyFont="1" applyFill="1" applyAlignment="1">
      <alignment horizontal="center"/>
    </xf>
    <xf numFmtId="0" fontId="46" fillId="29" borderId="0" xfId="0" applyFont="1" applyFill="1" applyAlignment="1">
      <alignment horizontal="center"/>
    </xf>
    <xf numFmtId="0" fontId="50" fillId="0" borderId="0" xfId="0" applyFont="1" applyAlignment="1">
      <alignment horizontal="center" vertical="top" wrapText="1"/>
    </xf>
    <xf numFmtId="0" fontId="52" fillId="0" borderId="0" xfId="0" applyFont="1" applyAlignment="1">
      <alignment horizontal="left" wrapText="1"/>
    </xf>
    <xf numFmtId="0" fontId="52" fillId="0" borderId="0" xfId="0" applyFont="1" applyFill="1" applyAlignment="1">
      <alignment horizontal="left" wrapText="1"/>
    </xf>
    <xf numFmtId="0" fontId="38" fillId="0" borderId="0" xfId="122" applyFont="1" applyAlignment="1">
      <alignment horizontal="center"/>
    </xf>
    <xf numFmtId="0" fontId="50" fillId="0" borderId="0" xfId="0" applyFont="1" applyAlignment="1">
      <alignment horizontal="left" wrapText="1"/>
    </xf>
    <xf numFmtId="6" fontId="29" fillId="0" borderId="0" xfId="0" applyNumberFormat="1" applyFont="1" applyBorder="1" applyAlignment="1">
      <alignment horizontal="center" vertical="center" wrapText="1"/>
    </xf>
    <xf numFmtId="0" fontId="62" fillId="0" borderId="0" xfId="0" applyFont="1" applyAlignment="1">
      <alignment horizontal="left" vertical="top" wrapText="1"/>
    </xf>
    <xf numFmtId="0" fontId="38" fillId="0" borderId="18" xfId="0" applyFont="1" applyBorder="1" applyAlignment="1">
      <alignment horizontal="center"/>
    </xf>
    <xf numFmtId="0" fontId="38" fillId="0" borderId="19" xfId="0" applyFont="1" applyBorder="1" applyAlignment="1">
      <alignment horizontal="center"/>
    </xf>
    <xf numFmtId="0" fontId="38" fillId="0" borderId="20" xfId="0" applyFont="1" applyBorder="1" applyAlignment="1">
      <alignment horizontal="center"/>
    </xf>
    <xf numFmtId="0" fontId="45" fillId="30" borderId="3" xfId="0" applyFont="1" applyFill="1" applyBorder="1" applyAlignment="1">
      <alignment horizontal="left"/>
    </xf>
  </cellXfs>
  <cellStyles count="264">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alculation 2 2" xfId="160" xr:uid="{00000000-0005-0000-0000-00001A000000}"/>
    <cellStyle name="Calculation 2 3" xfId="237" xr:uid="{00000000-0005-0000-0000-00001B000000}"/>
    <cellStyle name="Calculation 2 4" xfId="217" xr:uid="{00000000-0005-0000-0000-00001C000000}"/>
    <cellStyle name="Calculation 3" xfId="219" xr:uid="{00000000-0005-0000-0000-00001D000000}"/>
    <cellStyle name="Calculation 4" xfId="242" xr:uid="{00000000-0005-0000-0000-00001E000000}"/>
    <cellStyle name="Calculation 5" xfId="168" xr:uid="{00000000-0005-0000-0000-00001F000000}"/>
    <cellStyle name="Check Cell 2" xfId="31" xr:uid="{00000000-0005-0000-0000-000020000000}"/>
    <cellStyle name="ColumnDetails" xfId="118" xr:uid="{00000000-0005-0000-0000-000021000000}"/>
    <cellStyle name="Comma" xfId="1" builtinId="3"/>
    <cellStyle name="Comma [0] 2" xfId="129" xr:uid="{00000000-0005-0000-0000-000023000000}"/>
    <cellStyle name="Comma 10" xfId="248" xr:uid="{00000000-0005-0000-0000-000024000000}"/>
    <cellStyle name="Comma 11" xfId="249" xr:uid="{00000000-0005-0000-0000-000025000000}"/>
    <cellStyle name="Comma 12" xfId="255" xr:uid="{00000000-0005-0000-0000-000026000000}"/>
    <cellStyle name="Comma 13" xfId="135" xr:uid="{00000000-0005-0000-0000-000027000000}"/>
    <cellStyle name="Comma 14" xfId="258" xr:uid="{F66B7DEA-81F1-47C1-B8E3-38C0FF2DDBA3}"/>
    <cellStyle name="Comma 15" xfId="259" xr:uid="{5E89C3C1-57A0-480C-B5B8-A24BA4ECD490}"/>
    <cellStyle name="Comma 16" xfId="260" xr:uid="{C387639E-8FEC-4D1C-ACF0-F8337D2E75E7}"/>
    <cellStyle name="Comma 17" xfId="261" xr:uid="{71D9D341-5756-49B8-8FE6-4EA97BD5EAE0}"/>
    <cellStyle name="Comma 18" xfId="262" xr:uid="{CB3F6F12-44A4-419C-9E76-7A6D9E07A651}"/>
    <cellStyle name="Comma 19" xfId="263" xr:uid="{12D96730-59DC-42DC-A787-EB3C67C0F158}"/>
    <cellStyle name="Comma 2" xfId="32" xr:uid="{00000000-0005-0000-0000-000028000000}"/>
    <cellStyle name="Comma 2 2" xfId="33" xr:uid="{00000000-0005-0000-0000-000029000000}"/>
    <cellStyle name="Comma 2 3" xfId="34" xr:uid="{00000000-0005-0000-0000-00002A000000}"/>
    <cellStyle name="Comma 3" xfId="35" xr:uid="{00000000-0005-0000-0000-00002B000000}"/>
    <cellStyle name="Comma 3 2" xfId="36" xr:uid="{00000000-0005-0000-0000-00002C000000}"/>
    <cellStyle name="Comma 3 2 2" xfId="172" xr:uid="{00000000-0005-0000-0000-00002D000000}"/>
    <cellStyle name="Comma 3 3" xfId="37" xr:uid="{00000000-0005-0000-0000-00002E000000}"/>
    <cellStyle name="Comma 3 3 2" xfId="198" xr:uid="{00000000-0005-0000-0000-00002F000000}"/>
    <cellStyle name="Comma 3 4" xfId="162" xr:uid="{00000000-0005-0000-0000-000030000000}"/>
    <cellStyle name="Comma 4" xfId="38" xr:uid="{00000000-0005-0000-0000-000031000000}"/>
    <cellStyle name="Comma 4 2" xfId="170" xr:uid="{00000000-0005-0000-0000-000032000000}"/>
    <cellStyle name="Comma 5" xfId="39" xr:uid="{00000000-0005-0000-0000-000033000000}"/>
    <cellStyle name="Comma 5 2" xfId="196" xr:uid="{00000000-0005-0000-0000-000034000000}"/>
    <cellStyle name="Comma 6" xfId="138" xr:uid="{00000000-0005-0000-0000-000035000000}"/>
    <cellStyle name="Comma 6 2" xfId="218" xr:uid="{00000000-0005-0000-0000-000036000000}"/>
    <cellStyle name="Comma 7" xfId="147" xr:uid="{00000000-0005-0000-0000-000037000000}"/>
    <cellStyle name="Comma 7 2" xfId="225" xr:uid="{00000000-0005-0000-0000-000038000000}"/>
    <cellStyle name="Comma 8" xfId="247" xr:uid="{00000000-0005-0000-0000-000039000000}"/>
    <cellStyle name="Comma 9" xfId="250" xr:uid="{00000000-0005-0000-0000-00003A000000}"/>
    <cellStyle name="Currency" xfId="117" builtinId="4"/>
    <cellStyle name="Currency 2" xfId="40" xr:uid="{00000000-0005-0000-0000-00003C000000}"/>
    <cellStyle name="Currency 3" xfId="41" xr:uid="{00000000-0005-0000-0000-00003D000000}"/>
    <cellStyle name="Currency 4" xfId="42" xr:uid="{00000000-0005-0000-0000-00003E000000}"/>
    <cellStyle name="Currency 4 2" xfId="171" xr:uid="{00000000-0005-0000-0000-00003F000000}"/>
    <cellStyle name="Currency 5" xfId="43" xr:uid="{00000000-0005-0000-0000-000040000000}"/>
    <cellStyle name="Currency 5 2" xfId="197" xr:uid="{00000000-0005-0000-0000-000041000000}"/>
    <cellStyle name="Currency 6" xfId="139" xr:uid="{00000000-0005-0000-0000-000042000000}"/>
    <cellStyle name="Currency 6 2" xfId="220" xr:uid="{00000000-0005-0000-0000-000043000000}"/>
    <cellStyle name="Currency 7" xfId="146" xr:uid="{00000000-0005-0000-0000-000044000000}"/>
    <cellStyle name="Currency 7 2" xfId="224" xr:uid="{00000000-0005-0000-0000-000045000000}"/>
    <cellStyle name="Explanatory Text 2" xfId="44" xr:uid="{00000000-0005-0000-0000-000046000000}"/>
    <cellStyle name="Good 2" xfId="45" xr:uid="{00000000-0005-0000-0000-000047000000}"/>
    <cellStyle name="Heading 1 2" xfId="46" xr:uid="{00000000-0005-0000-0000-000048000000}"/>
    <cellStyle name="Heading 2 2" xfId="47" xr:uid="{00000000-0005-0000-0000-000049000000}"/>
    <cellStyle name="Heading 3 2" xfId="48" xr:uid="{00000000-0005-0000-0000-00004A000000}"/>
    <cellStyle name="Heading 3 2 2" xfId="134" xr:uid="{00000000-0005-0000-0000-00004B000000}"/>
    <cellStyle name="Heading 3 2 2 2" xfId="141" xr:uid="{00000000-0005-0000-0000-00004C000000}"/>
    <cellStyle name="Heading 4 2" xfId="49" xr:uid="{00000000-0005-0000-0000-00004D000000}"/>
    <cellStyle name="Hyperlink" xfId="121" builtinId="8"/>
    <cellStyle name="Hyperlink 2" xfId="130" xr:uid="{00000000-0005-0000-0000-00004F000000}"/>
    <cellStyle name="Input 2" xfId="50" xr:uid="{00000000-0005-0000-0000-000050000000}"/>
    <cellStyle name="Input 2 2" xfId="234" xr:uid="{00000000-0005-0000-0000-000051000000}"/>
    <cellStyle name="Input 2 3" xfId="241" xr:uid="{00000000-0005-0000-0000-000052000000}"/>
    <cellStyle name="Input 2 4" xfId="243" xr:uid="{00000000-0005-0000-0000-000053000000}"/>
    <cellStyle name="Input 3" xfId="226" xr:uid="{00000000-0005-0000-0000-000054000000}"/>
    <cellStyle name="Input 4" xfId="238" xr:uid="{00000000-0005-0000-0000-000055000000}"/>
    <cellStyle name="Input 5" xfId="167" xr:uid="{00000000-0005-0000-0000-000056000000}"/>
    <cellStyle name="Linked Cell 2" xfId="51" xr:uid="{00000000-0005-0000-0000-000057000000}"/>
    <cellStyle name="Neutral 2" xfId="52" xr:uid="{00000000-0005-0000-0000-000058000000}"/>
    <cellStyle name="Normal" xfId="0" builtinId="0"/>
    <cellStyle name="Normal 10" xfId="53" xr:uid="{00000000-0005-0000-0000-00005A000000}"/>
    <cellStyle name="Normal 10 2" xfId="195" xr:uid="{00000000-0005-0000-0000-00005B000000}"/>
    <cellStyle name="Normal 11" xfId="128" xr:uid="{00000000-0005-0000-0000-00005C000000}"/>
    <cellStyle name="Normal 11 2" xfId="216" xr:uid="{00000000-0005-0000-0000-00005D000000}"/>
    <cellStyle name="Normal 11 3" xfId="137" xr:uid="{00000000-0005-0000-0000-00005E000000}"/>
    <cellStyle name="Normal 12" xfId="145" xr:uid="{00000000-0005-0000-0000-00005F000000}"/>
    <cellStyle name="Normal 12 2" xfId="223" xr:uid="{00000000-0005-0000-0000-000060000000}"/>
    <cellStyle name="Normal 13" xfId="245" xr:uid="{00000000-0005-0000-0000-000061000000}"/>
    <cellStyle name="Normal 14" xfId="254" xr:uid="{00000000-0005-0000-0000-000062000000}"/>
    <cellStyle name="Normal 2" xfId="3" xr:uid="{00000000-0005-0000-0000-000063000000}"/>
    <cellStyle name="Normal 2 2" xfId="54" xr:uid="{00000000-0005-0000-0000-000064000000}"/>
    <cellStyle name="Normal 2 2 2" xfId="252" xr:uid="{00000000-0005-0000-0000-000065000000}"/>
    <cellStyle name="Normal 2 3" xfId="55" xr:uid="{00000000-0005-0000-0000-000066000000}"/>
    <cellStyle name="Normal 2 3 2" xfId="56" xr:uid="{00000000-0005-0000-0000-000067000000}"/>
    <cellStyle name="Normal 2 3 2 2" xfId="173" xr:uid="{00000000-0005-0000-0000-000068000000}"/>
    <cellStyle name="Normal 2 3 3" xfId="57" xr:uid="{00000000-0005-0000-0000-000069000000}"/>
    <cellStyle name="Normal 2 3 3 2" xfId="199" xr:uid="{00000000-0005-0000-0000-00006A000000}"/>
    <cellStyle name="Normal 2 3 4" xfId="164" xr:uid="{00000000-0005-0000-0000-00006B000000}"/>
    <cellStyle name="Normal 2 4" xfId="58" xr:uid="{00000000-0005-0000-0000-00006C000000}"/>
    <cellStyle name="Normal 2 4 2" xfId="148" xr:uid="{00000000-0005-0000-0000-00006D000000}"/>
    <cellStyle name="Normal 2 5" xfId="59" xr:uid="{00000000-0005-0000-0000-00006E000000}"/>
    <cellStyle name="Normal 2 6" xfId="60" xr:uid="{00000000-0005-0000-0000-00006F000000}"/>
    <cellStyle name="Normal 2 7" xfId="61" xr:uid="{00000000-0005-0000-0000-000070000000}"/>
    <cellStyle name="Normal 3" xfId="62" xr:uid="{00000000-0005-0000-0000-000071000000}"/>
    <cellStyle name="Normal 3 2" xfId="63" xr:uid="{00000000-0005-0000-0000-000072000000}"/>
    <cellStyle name="Normal 3 2 2" xfId="64" xr:uid="{00000000-0005-0000-0000-000073000000}"/>
    <cellStyle name="Normal 3 2 2 2" xfId="65" xr:uid="{00000000-0005-0000-0000-000074000000}"/>
    <cellStyle name="Normal 3 2 2 2 2" xfId="66" xr:uid="{00000000-0005-0000-0000-000075000000}"/>
    <cellStyle name="Normal 3 2 2 2 2 2" xfId="67" xr:uid="{00000000-0005-0000-0000-000076000000}"/>
    <cellStyle name="Normal 3 2 2 2 2 2 2" xfId="68" xr:uid="{00000000-0005-0000-0000-000077000000}"/>
    <cellStyle name="Normal 3 2 2 2 2 2 2 2" xfId="69" xr:uid="{00000000-0005-0000-0000-000078000000}"/>
    <cellStyle name="Normal 3 2 2 2 2 2 2 2 2" xfId="70" xr:uid="{00000000-0005-0000-0000-000079000000}"/>
    <cellStyle name="Normal 3 2 2 2 2 2 2 2 2 2" xfId="71" xr:uid="{00000000-0005-0000-0000-00007A000000}"/>
    <cellStyle name="Normal 3 2 2 2 2 2 2 2 2 2 2" xfId="72" xr:uid="{00000000-0005-0000-0000-00007B000000}"/>
    <cellStyle name="Normal 3 2 2 2 2 2 2 2 2 2 2 2" xfId="73" xr:uid="{00000000-0005-0000-0000-00007C000000}"/>
    <cellStyle name="Normal 3 2 2 2 2 2 2 2 2 2 2 2 2" xfId="149" xr:uid="{00000000-0005-0000-0000-00007D000000}"/>
    <cellStyle name="Normal 3 2 2 2 2 2 2 2 2 2 2 2 2 2" xfId="150" xr:uid="{00000000-0005-0000-0000-00007E000000}"/>
    <cellStyle name="Normal 3 2 2 2 2 2 2 2 2 2 2 2 2 2 2" xfId="151" xr:uid="{00000000-0005-0000-0000-00007F000000}"/>
    <cellStyle name="Normal 3 2 2 2 2 2 2 2 2 2 2 2 2 2 2 2" xfId="152" xr:uid="{00000000-0005-0000-0000-000080000000}"/>
    <cellStyle name="Normal 3 2 2 2 2 2 2 2 2 2 2 2 2 2 2 2 2" xfId="230" xr:uid="{00000000-0005-0000-0000-000081000000}"/>
    <cellStyle name="Normal 3 2 2 2 2 2 2 2 2 2 2 2 2 2 2 3" xfId="229" xr:uid="{00000000-0005-0000-0000-000082000000}"/>
    <cellStyle name="Normal 3 2 2 2 2 2 2 2 2 2 2 2 2 2 3" xfId="228" xr:uid="{00000000-0005-0000-0000-000083000000}"/>
    <cellStyle name="Normal 3 2 2 2 2 2 2 2 2 2 2 2 2 3" xfId="227" xr:uid="{00000000-0005-0000-0000-000084000000}"/>
    <cellStyle name="Normal 3 2 2 2 2 2 2 2 2 2 2 2 3" xfId="211" xr:uid="{00000000-0005-0000-0000-000085000000}"/>
    <cellStyle name="Normal 3 2 2 2 2 2 2 2 2 2 2 3" xfId="185" xr:uid="{00000000-0005-0000-0000-000086000000}"/>
    <cellStyle name="Normal 3 2 2 2 2 2 2 2 2 2 3" xfId="74" xr:uid="{00000000-0005-0000-0000-000087000000}"/>
    <cellStyle name="Normal 3 2 2 2 2 2 2 2 2 2 3 2" xfId="210" xr:uid="{00000000-0005-0000-0000-000088000000}"/>
    <cellStyle name="Normal 3 2 2 2 2 2 2 2 2 2 4" xfId="184" xr:uid="{00000000-0005-0000-0000-000089000000}"/>
    <cellStyle name="Normal 3 2 2 2 2 2 2 2 2 3" xfId="75" xr:uid="{00000000-0005-0000-0000-00008A000000}"/>
    <cellStyle name="Normal 3 2 2 2 2 2 2 2 2 3 2" xfId="209" xr:uid="{00000000-0005-0000-0000-00008B000000}"/>
    <cellStyle name="Normal 3 2 2 2 2 2 2 2 2 4" xfId="183" xr:uid="{00000000-0005-0000-0000-00008C000000}"/>
    <cellStyle name="Normal 3 2 2 2 2 2 2 2 3" xfId="76" xr:uid="{00000000-0005-0000-0000-00008D000000}"/>
    <cellStyle name="Normal 3 2 2 2 2 2 2 2 3 2" xfId="208" xr:uid="{00000000-0005-0000-0000-00008E000000}"/>
    <cellStyle name="Normal 3 2 2 2 2 2 2 2 4" xfId="182" xr:uid="{00000000-0005-0000-0000-00008F000000}"/>
    <cellStyle name="Normal 3 2 2 2 2 2 2 3" xfId="77" xr:uid="{00000000-0005-0000-0000-000090000000}"/>
    <cellStyle name="Normal 3 2 2 2 2 2 2 3 2" xfId="207" xr:uid="{00000000-0005-0000-0000-000091000000}"/>
    <cellStyle name="Normal 3 2 2 2 2 2 2 4" xfId="181" xr:uid="{00000000-0005-0000-0000-000092000000}"/>
    <cellStyle name="Normal 3 2 2 2 2 2 3" xfId="78" xr:uid="{00000000-0005-0000-0000-000093000000}"/>
    <cellStyle name="Normal 3 2 2 2 2 2 3 2" xfId="206" xr:uid="{00000000-0005-0000-0000-000094000000}"/>
    <cellStyle name="Normal 3 2 2 2 2 2 4" xfId="180" xr:uid="{00000000-0005-0000-0000-000095000000}"/>
    <cellStyle name="Normal 3 2 2 2 2 3" xfId="79" xr:uid="{00000000-0005-0000-0000-000096000000}"/>
    <cellStyle name="Normal 3 2 2 2 2 3 2" xfId="205" xr:uid="{00000000-0005-0000-0000-000097000000}"/>
    <cellStyle name="Normal 3 2 2 2 2 4" xfId="179" xr:uid="{00000000-0005-0000-0000-000098000000}"/>
    <cellStyle name="Normal 3 2 2 2 3" xfId="80" xr:uid="{00000000-0005-0000-0000-000099000000}"/>
    <cellStyle name="Normal 3 2 2 2 3 2" xfId="204" xr:uid="{00000000-0005-0000-0000-00009A000000}"/>
    <cellStyle name="Normal 3 2 2 2 4" xfId="178" xr:uid="{00000000-0005-0000-0000-00009B000000}"/>
    <cellStyle name="Normal 3 2 2 3" xfId="81" xr:uid="{00000000-0005-0000-0000-00009C000000}"/>
    <cellStyle name="Normal 3 2 2 3 2" xfId="202" xr:uid="{00000000-0005-0000-0000-00009D000000}"/>
    <cellStyle name="Normal 3 2 2 4" xfId="176" xr:uid="{00000000-0005-0000-0000-00009E000000}"/>
    <cellStyle name="Normal 3 2 3" xfId="82" xr:uid="{00000000-0005-0000-0000-00009F000000}"/>
    <cellStyle name="Normal 3 2 3 2" xfId="203" xr:uid="{00000000-0005-0000-0000-0000A0000000}"/>
    <cellStyle name="Normal 3 2 4" xfId="177" xr:uid="{00000000-0005-0000-0000-0000A1000000}"/>
    <cellStyle name="Normal 3 3" xfId="83" xr:uid="{00000000-0005-0000-0000-0000A2000000}"/>
    <cellStyle name="Normal 3 3 2" xfId="84" xr:uid="{00000000-0005-0000-0000-0000A3000000}"/>
    <cellStyle name="Normal 3 3 2 2" xfId="212" xr:uid="{00000000-0005-0000-0000-0000A4000000}"/>
    <cellStyle name="Normal 3 3 3" xfId="186" xr:uid="{00000000-0005-0000-0000-0000A5000000}"/>
    <cellStyle name="Normal 3 4" xfId="253" xr:uid="{00000000-0005-0000-0000-0000A6000000}"/>
    <cellStyle name="Normal 3 5" xfId="257" xr:uid="{00000000-0005-0000-0000-0000A7000000}"/>
    <cellStyle name="Normal 4" xfId="85" xr:uid="{00000000-0005-0000-0000-0000A8000000}"/>
    <cellStyle name="Normal 4 2" xfId="86" xr:uid="{00000000-0005-0000-0000-0000A9000000}"/>
    <cellStyle name="Normal 4 2 2" xfId="87" xr:uid="{00000000-0005-0000-0000-0000AA000000}"/>
    <cellStyle name="Normal 4 2 2 2" xfId="88" xr:uid="{00000000-0005-0000-0000-0000AB000000}"/>
    <cellStyle name="Normal 4 2 2 2 2" xfId="153" xr:uid="{00000000-0005-0000-0000-0000AC000000}"/>
    <cellStyle name="Normal 4 2 2 2 2 2" xfId="154" xr:uid="{00000000-0005-0000-0000-0000AD000000}"/>
    <cellStyle name="Normal 4 2 2 2 2 2 2" xfId="155" xr:uid="{00000000-0005-0000-0000-0000AE000000}"/>
    <cellStyle name="Normal 4 2 2 2 2 2 2 2" xfId="233" xr:uid="{00000000-0005-0000-0000-0000AF000000}"/>
    <cellStyle name="Normal 4 2 2 2 2 2 3" xfId="232" xr:uid="{00000000-0005-0000-0000-0000B0000000}"/>
    <cellStyle name="Normal 4 2 2 2 2 3" xfId="231" xr:uid="{00000000-0005-0000-0000-0000B1000000}"/>
    <cellStyle name="Normal 4 2 2 2 3" xfId="213" xr:uid="{00000000-0005-0000-0000-0000B2000000}"/>
    <cellStyle name="Normal 4 2 2 3" xfId="187" xr:uid="{00000000-0005-0000-0000-0000B3000000}"/>
    <cellStyle name="Normal 4 3" xfId="89" xr:uid="{00000000-0005-0000-0000-0000B4000000}"/>
    <cellStyle name="Normal 4 3 2" xfId="90" xr:uid="{00000000-0005-0000-0000-0000B5000000}"/>
    <cellStyle name="Normal 4 3 2 2" xfId="214" xr:uid="{00000000-0005-0000-0000-0000B6000000}"/>
    <cellStyle name="Normal 4 3 3" xfId="188" xr:uid="{00000000-0005-0000-0000-0000B7000000}"/>
    <cellStyle name="Normal 4 4" xfId="91" xr:uid="{00000000-0005-0000-0000-0000B8000000}"/>
    <cellStyle name="Normal 4 4 2" xfId="174" xr:uid="{00000000-0005-0000-0000-0000B9000000}"/>
    <cellStyle name="Normal 4 5" xfId="92" xr:uid="{00000000-0005-0000-0000-0000BA000000}"/>
    <cellStyle name="Normal 4 5 2" xfId="200" xr:uid="{00000000-0005-0000-0000-0000BB000000}"/>
    <cellStyle name="Normal 4 6" xfId="165" xr:uid="{00000000-0005-0000-0000-0000BC000000}"/>
    <cellStyle name="Normal 4 7" xfId="256" xr:uid="{00000000-0005-0000-0000-0000BD000000}"/>
    <cellStyle name="Normal 5" xfId="93" xr:uid="{00000000-0005-0000-0000-0000BE000000}"/>
    <cellStyle name="Normal 5 2" xfId="156" xr:uid="{00000000-0005-0000-0000-0000BF000000}"/>
    <cellStyle name="Normal 6" xfId="94" xr:uid="{00000000-0005-0000-0000-0000C0000000}"/>
    <cellStyle name="Normal 6 2" xfId="157" xr:uid="{00000000-0005-0000-0000-0000C1000000}"/>
    <cellStyle name="Normal 7" xfId="95" xr:uid="{00000000-0005-0000-0000-0000C2000000}"/>
    <cellStyle name="Normal 7 2" xfId="158" xr:uid="{00000000-0005-0000-0000-0000C3000000}"/>
    <cellStyle name="Normal 8" xfId="96" xr:uid="{00000000-0005-0000-0000-0000C4000000}"/>
    <cellStyle name="Normal 9" xfId="97" xr:uid="{00000000-0005-0000-0000-0000C5000000}"/>
    <cellStyle name="Normal 9 2" xfId="169" xr:uid="{00000000-0005-0000-0000-0000C6000000}"/>
    <cellStyle name="Normal 9 3" xfId="246" xr:uid="{00000000-0005-0000-0000-0000C7000000}"/>
    <cellStyle name="Normal_A" xfId="4" xr:uid="{00000000-0005-0000-0000-0000C8000000}"/>
    <cellStyle name="Normal_A&amp;G Detail" xfId="127" xr:uid="{00000000-0005-0000-0000-0000C9000000}"/>
    <cellStyle name="Normal_Acct 561000" xfId="123" xr:uid="{00000000-0005-0000-0000-0000CA000000}"/>
    <cellStyle name="Normal_Acct 561000_1" xfId="125" xr:uid="{00000000-0005-0000-0000-0000CB000000}"/>
    <cellStyle name="Normal_Acct 566003" xfId="124" xr:uid="{00000000-0005-0000-0000-0000CC000000}"/>
    <cellStyle name="Normal_Acct 566010" xfId="119" xr:uid="{00000000-0005-0000-0000-0000CD000000}"/>
    <cellStyle name="Normal_FN1 Ratebase Draft SPP template (6-11-04) v2" xfId="126" xr:uid="{00000000-0005-0000-0000-0000CE000000}"/>
    <cellStyle name="Normal_PILOT" xfId="122" xr:uid="{00000000-0005-0000-0000-0000CF000000}"/>
    <cellStyle name="Normal_Sheet2" xfId="120" xr:uid="{00000000-0005-0000-0000-0000D0000000}"/>
    <cellStyle name="Normal_Worksheet G" xfId="132" xr:uid="{00000000-0005-0000-0000-0000D1000000}"/>
    <cellStyle name="Note 2" xfId="98" xr:uid="{00000000-0005-0000-0000-0000D2000000}"/>
    <cellStyle name="Note 2 2" xfId="190" xr:uid="{00000000-0005-0000-0000-0000D3000000}"/>
    <cellStyle name="Note 3" xfId="239" xr:uid="{00000000-0005-0000-0000-0000D4000000}"/>
    <cellStyle name="Output 2" xfId="99" xr:uid="{00000000-0005-0000-0000-0000D5000000}"/>
    <cellStyle name="Output 2 2" xfId="235" xr:uid="{00000000-0005-0000-0000-0000D6000000}"/>
    <cellStyle name="Output 2 3" xfId="222" xr:uid="{00000000-0005-0000-0000-0000D7000000}"/>
    <cellStyle name="Output 2 4" xfId="194" xr:uid="{00000000-0005-0000-0000-0000D8000000}"/>
    <cellStyle name="Output 3" xfId="163" xr:uid="{00000000-0005-0000-0000-0000D9000000}"/>
    <cellStyle name="Output 4" xfId="240" xr:uid="{00000000-0005-0000-0000-0000DA000000}"/>
    <cellStyle name="Output 5" xfId="192" xr:uid="{00000000-0005-0000-0000-0000DB000000}"/>
    <cellStyle name="Percent" xfId="2" builtinId="5"/>
    <cellStyle name="Percent 2" xfId="100" xr:uid="{00000000-0005-0000-0000-0000DD000000}"/>
    <cellStyle name="Percent 3" xfId="101" xr:uid="{00000000-0005-0000-0000-0000DE000000}"/>
    <cellStyle name="Percent 3 2" xfId="102" xr:uid="{00000000-0005-0000-0000-0000DF000000}"/>
    <cellStyle name="Percent 3 2 2" xfId="175" xr:uid="{00000000-0005-0000-0000-0000E0000000}"/>
    <cellStyle name="Percent 3 3" xfId="103" xr:uid="{00000000-0005-0000-0000-0000E1000000}"/>
    <cellStyle name="Percent 3 3 2" xfId="201" xr:uid="{00000000-0005-0000-0000-0000E2000000}"/>
    <cellStyle name="Percent 3 4" xfId="166" xr:uid="{00000000-0005-0000-0000-0000E3000000}"/>
    <cellStyle name="Percent 4" xfId="104" xr:uid="{00000000-0005-0000-0000-0000E4000000}"/>
    <cellStyle name="Percent 5" xfId="105" xr:uid="{00000000-0005-0000-0000-0000E5000000}"/>
    <cellStyle name="Percent 5 2" xfId="189" xr:uid="{00000000-0005-0000-0000-0000E6000000}"/>
    <cellStyle name="Percent 6" xfId="106" xr:uid="{00000000-0005-0000-0000-0000E7000000}"/>
    <cellStyle name="Percent 6 2" xfId="215" xr:uid="{00000000-0005-0000-0000-0000E8000000}"/>
    <cellStyle name="Percent 7" xfId="140" xr:uid="{00000000-0005-0000-0000-0000E9000000}"/>
    <cellStyle name="Percent 7 2" xfId="221" xr:uid="{00000000-0005-0000-0000-0000EA000000}"/>
    <cellStyle name="Percent 8" xfId="251" xr:uid="{00000000-0005-0000-0000-0000EB000000}"/>
    <cellStyle name="PSChar" xfId="107" xr:uid="{00000000-0005-0000-0000-0000EC000000}"/>
    <cellStyle name="PSChar 2" xfId="108" xr:uid="{00000000-0005-0000-0000-0000ED000000}"/>
    <cellStyle name="PSDate" xfId="109" xr:uid="{00000000-0005-0000-0000-0000EE000000}"/>
    <cellStyle name="PSDec" xfId="110" xr:uid="{00000000-0005-0000-0000-0000EF000000}"/>
    <cellStyle name="PSHeading" xfId="111" xr:uid="{00000000-0005-0000-0000-0000F0000000}"/>
    <cellStyle name="PSHeading 2" xfId="131" xr:uid="{00000000-0005-0000-0000-0000F1000000}"/>
    <cellStyle name="PSHeading 2 2" xfId="142" xr:uid="{00000000-0005-0000-0000-0000F2000000}"/>
    <cellStyle name="PSHeading 3" xfId="133" xr:uid="{00000000-0005-0000-0000-0000F3000000}"/>
    <cellStyle name="PSHeading 3 2" xfId="143" xr:uid="{00000000-0005-0000-0000-0000F4000000}"/>
    <cellStyle name="PSHeading 4" xfId="136" xr:uid="{00000000-0005-0000-0000-0000F5000000}"/>
    <cellStyle name="PSHeading_Labor Input" xfId="144" xr:uid="{00000000-0005-0000-0000-0000F6000000}"/>
    <cellStyle name="PSInt" xfId="112" xr:uid="{00000000-0005-0000-0000-0000F7000000}"/>
    <cellStyle name="PSSpacer" xfId="113" xr:uid="{00000000-0005-0000-0000-0000F8000000}"/>
    <cellStyle name="Title 2" xfId="114" xr:uid="{00000000-0005-0000-0000-0000F9000000}"/>
    <cellStyle name="Total 2" xfId="115" xr:uid="{00000000-0005-0000-0000-0000FA000000}"/>
    <cellStyle name="Total 2 2" xfId="236" xr:uid="{00000000-0005-0000-0000-0000FB000000}"/>
    <cellStyle name="Total 2 3" xfId="191" xr:uid="{00000000-0005-0000-0000-0000FC000000}"/>
    <cellStyle name="Total 2 4" xfId="244" xr:uid="{00000000-0005-0000-0000-0000FD000000}"/>
    <cellStyle name="Total 3" xfId="161" xr:uid="{00000000-0005-0000-0000-0000FE000000}"/>
    <cellStyle name="Total 4" xfId="193" xr:uid="{00000000-0005-0000-0000-0000FF000000}"/>
    <cellStyle name="Total 5" xfId="159" xr:uid="{00000000-0005-0000-0000-000000010000}"/>
    <cellStyle name="Warning Text 2" xfId="116" xr:uid="{00000000-0005-0000-0000-000001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12%20Cost%20of%20Service-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Input"/>
      <sheetName val="Labor FERC"/>
      <sheetName val="Labor"/>
      <sheetName val="Plant Input"/>
      <sheetName val="Acc Dep Input"/>
      <sheetName val="CWIP Input"/>
      <sheetName val="Plant"/>
      <sheetName val="Return"/>
      <sheetName val="Determinants"/>
      <sheetName val="Revenues-Expenses"/>
      <sheetName val="Expenses-FERC"/>
      <sheetName val="Allocators"/>
      <sheetName val="110"/>
      <sheetName val="120"/>
      <sheetName val="130"/>
      <sheetName val="170"/>
      <sheetName val="210"/>
      <sheetName val="220"/>
      <sheetName val="230"/>
      <sheetName val="270"/>
      <sheetName val="310"/>
      <sheetName val="320"/>
      <sheetName val="330"/>
      <sheetName val="370"/>
      <sheetName val="B&amp;C"/>
      <sheetName val="700"/>
      <sheetName val="100"/>
      <sheetName val="200"/>
      <sheetName val="300"/>
      <sheetName val="E"/>
      <sheetName val="G"/>
      <sheetName val="W"/>
      <sheetName val="compare"/>
    </sheetNames>
    <sheetDataSet>
      <sheetData sheetId="0">
        <row r="2">
          <cell r="C2">
            <v>500000</v>
          </cell>
          <cell r="G2">
            <v>39244.699999999997</v>
          </cell>
          <cell r="J2">
            <v>500000</v>
          </cell>
          <cell r="K2" t="str">
            <v>Y</v>
          </cell>
        </row>
        <row r="3">
          <cell r="C3">
            <v>500000</v>
          </cell>
          <cell r="G3">
            <v>209575.77</v>
          </cell>
          <cell r="J3">
            <v>501000</v>
          </cell>
          <cell r="K3" t="str">
            <v>Y</v>
          </cell>
          <cell r="M3" t="str">
            <v xml:space="preserve">CUSTOMER &amp; SALES ALLOCATIONS </v>
          </cell>
          <cell r="N3"/>
          <cell r="O3"/>
          <cell r="P3"/>
        </row>
        <row r="4">
          <cell r="C4">
            <v>500000</v>
          </cell>
          <cell r="G4">
            <v>166735.67999999999</v>
          </cell>
          <cell r="J4">
            <v>501001</v>
          </cell>
          <cell r="K4" t="str">
            <v>Y</v>
          </cell>
          <cell r="M4" t="str">
            <v>GL ACCT</v>
          </cell>
          <cell r="N4" t="str">
            <v>ELECTRIC</v>
          </cell>
          <cell r="O4" t="str">
            <v xml:space="preserve">GAS </v>
          </cell>
          <cell r="P4" t="str">
            <v>WATER</v>
          </cell>
        </row>
        <row r="5">
          <cell r="C5">
            <v>500000</v>
          </cell>
          <cell r="G5">
            <v>283000.17</v>
          </cell>
          <cell r="J5">
            <v>501002</v>
          </cell>
          <cell r="K5" t="str">
            <v>Y</v>
          </cell>
          <cell r="M5">
            <v>901000</v>
          </cell>
          <cell r="N5">
            <v>0.4</v>
          </cell>
          <cell r="O5">
            <v>0.3</v>
          </cell>
          <cell r="P5">
            <v>0.3</v>
          </cell>
        </row>
        <row r="6">
          <cell r="C6">
            <v>500001</v>
          </cell>
          <cell r="G6">
            <v>18342</v>
          </cell>
          <cell r="J6">
            <v>501003</v>
          </cell>
          <cell r="K6" t="str">
            <v>Y</v>
          </cell>
          <cell r="M6">
            <v>902000</v>
          </cell>
          <cell r="N6">
            <v>0.4</v>
          </cell>
          <cell r="O6">
            <v>0.3</v>
          </cell>
          <cell r="P6">
            <v>0.3</v>
          </cell>
        </row>
        <row r="7">
          <cell r="C7">
            <v>500001</v>
          </cell>
          <cell r="G7">
            <v>330060.44</v>
          </cell>
          <cell r="J7">
            <v>501004</v>
          </cell>
          <cell r="K7" t="str">
            <v>Y</v>
          </cell>
          <cell r="M7">
            <v>903001</v>
          </cell>
          <cell r="N7">
            <v>0.4</v>
          </cell>
          <cell r="O7">
            <v>0.3</v>
          </cell>
          <cell r="P7">
            <v>0.3</v>
          </cell>
        </row>
        <row r="8">
          <cell r="C8">
            <v>500001</v>
          </cell>
          <cell r="G8">
            <v>247704.55</v>
          </cell>
          <cell r="J8">
            <v>501005</v>
          </cell>
          <cell r="K8" t="str">
            <v>Y</v>
          </cell>
          <cell r="M8">
            <v>903002</v>
          </cell>
          <cell r="N8">
            <v>0.4</v>
          </cell>
          <cell r="O8">
            <v>0.3</v>
          </cell>
          <cell r="P8">
            <v>0.3</v>
          </cell>
        </row>
        <row r="9">
          <cell r="C9">
            <v>500001</v>
          </cell>
          <cell r="G9">
            <v>406083.47</v>
          </cell>
          <cell r="J9">
            <v>501013</v>
          </cell>
          <cell r="K9" t="str">
            <v>Y</v>
          </cell>
          <cell r="M9">
            <v>903003</v>
          </cell>
          <cell r="N9">
            <v>0.4</v>
          </cell>
          <cell r="O9">
            <v>0.3</v>
          </cell>
          <cell r="P9">
            <v>0.3</v>
          </cell>
        </row>
        <row r="10">
          <cell r="C10">
            <v>501004</v>
          </cell>
          <cell r="G10">
            <v>22673.96</v>
          </cell>
          <cell r="J10">
            <v>502000</v>
          </cell>
          <cell r="K10" t="str">
            <v>Y</v>
          </cell>
          <cell r="M10">
            <v>903004</v>
          </cell>
          <cell r="N10">
            <v>0.4</v>
          </cell>
          <cell r="O10">
            <v>0.3</v>
          </cell>
          <cell r="P10">
            <v>0.3</v>
          </cell>
        </row>
        <row r="11">
          <cell r="C11">
            <v>501004</v>
          </cell>
          <cell r="G11">
            <v>247147.34</v>
          </cell>
          <cell r="J11">
            <v>502001</v>
          </cell>
          <cell r="K11" t="str">
            <v>Y</v>
          </cell>
          <cell r="M11">
            <v>903006</v>
          </cell>
          <cell r="N11">
            <v>0.4</v>
          </cell>
          <cell r="O11">
            <v>0.3</v>
          </cell>
          <cell r="P11">
            <v>0.3</v>
          </cell>
        </row>
        <row r="12">
          <cell r="C12">
            <v>501004</v>
          </cell>
          <cell r="G12">
            <v>30786.77</v>
          </cell>
          <cell r="J12">
            <v>502002</v>
          </cell>
          <cell r="K12" t="str">
            <v>Y</v>
          </cell>
          <cell r="M12">
            <v>903008</v>
          </cell>
          <cell r="N12">
            <v>0.4</v>
          </cell>
          <cell r="O12">
            <v>0.3</v>
          </cell>
          <cell r="P12">
            <v>0.3</v>
          </cell>
        </row>
        <row r="13">
          <cell r="C13">
            <v>501004</v>
          </cell>
          <cell r="G13">
            <v>204931.6</v>
          </cell>
          <cell r="J13">
            <v>502003</v>
          </cell>
          <cell r="K13" t="str">
            <v>Y</v>
          </cell>
          <cell r="M13">
            <v>903010</v>
          </cell>
          <cell r="N13">
            <v>0.4</v>
          </cell>
          <cell r="O13">
            <v>0.3</v>
          </cell>
          <cell r="P13">
            <v>0.3</v>
          </cell>
        </row>
        <row r="14">
          <cell r="C14">
            <v>501011</v>
          </cell>
          <cell r="G14">
            <v>22673.91</v>
          </cell>
          <cell r="J14">
            <v>502008</v>
          </cell>
          <cell r="K14" t="str">
            <v>Y</v>
          </cell>
          <cell r="M14">
            <v>904000</v>
          </cell>
          <cell r="N14">
            <v>0.4</v>
          </cell>
          <cell r="O14">
            <v>0.3</v>
          </cell>
          <cell r="P14">
            <v>0.3</v>
          </cell>
        </row>
        <row r="15">
          <cell r="C15">
            <v>501011</v>
          </cell>
          <cell r="G15">
            <v>364641.36</v>
          </cell>
          <cell r="J15">
            <v>502010</v>
          </cell>
          <cell r="K15" t="str">
            <v>Y</v>
          </cell>
          <cell r="M15">
            <v>905000</v>
          </cell>
          <cell r="N15">
            <v>0.4</v>
          </cell>
          <cell r="O15">
            <v>0.3</v>
          </cell>
          <cell r="P15">
            <v>0.3</v>
          </cell>
        </row>
        <row r="16">
          <cell r="C16">
            <v>501011</v>
          </cell>
          <cell r="G16">
            <v>29824.22</v>
          </cell>
          <cell r="J16">
            <v>502011</v>
          </cell>
          <cell r="K16" t="str">
            <v>Y</v>
          </cell>
          <cell r="M16">
            <v>907000</v>
          </cell>
          <cell r="N16">
            <v>0.4</v>
          </cell>
          <cell r="O16">
            <v>0.3</v>
          </cell>
          <cell r="P16">
            <v>0.3</v>
          </cell>
        </row>
        <row r="17">
          <cell r="C17">
            <v>501011</v>
          </cell>
          <cell r="G17">
            <v>284278.28000000003</v>
          </cell>
          <cell r="J17">
            <v>502012</v>
          </cell>
          <cell r="K17" t="str">
            <v>Y</v>
          </cell>
          <cell r="M17">
            <v>908000</v>
          </cell>
          <cell r="N17">
            <v>0.4</v>
          </cell>
          <cell r="O17">
            <v>0.3</v>
          </cell>
          <cell r="P17">
            <v>0.3</v>
          </cell>
        </row>
        <row r="18">
          <cell r="C18">
            <v>502000</v>
          </cell>
          <cell r="G18">
            <v>1251173.07</v>
          </cell>
          <cell r="J18">
            <v>502013</v>
          </cell>
          <cell r="K18" t="str">
            <v>Y</v>
          </cell>
          <cell r="M18">
            <v>909000</v>
          </cell>
          <cell r="N18">
            <v>0.4</v>
          </cell>
          <cell r="O18">
            <v>0.3</v>
          </cell>
          <cell r="P18">
            <v>0.3</v>
          </cell>
        </row>
        <row r="19">
          <cell r="C19">
            <v>502000</v>
          </cell>
          <cell r="G19">
            <v>527056.62</v>
          </cell>
          <cell r="J19">
            <v>502014</v>
          </cell>
          <cell r="K19" t="str">
            <v>Y</v>
          </cell>
          <cell r="M19">
            <v>910000</v>
          </cell>
          <cell r="N19">
            <v>0.4</v>
          </cell>
          <cell r="O19">
            <v>0.3</v>
          </cell>
          <cell r="P19">
            <v>0.3</v>
          </cell>
        </row>
        <row r="20">
          <cell r="C20">
            <v>502000</v>
          </cell>
          <cell r="G20">
            <v>1211645.17</v>
          </cell>
          <cell r="J20">
            <v>505000</v>
          </cell>
          <cell r="K20" t="str">
            <v>Y</v>
          </cell>
          <cell r="M20">
            <v>911000</v>
          </cell>
          <cell r="N20">
            <v>0.72</v>
          </cell>
          <cell r="O20">
            <v>0.14000000000000001</v>
          </cell>
          <cell r="P20">
            <v>0.14000000000000001</v>
          </cell>
        </row>
        <row r="21">
          <cell r="C21">
            <v>502001</v>
          </cell>
          <cell r="G21">
            <v>9414.8700000000008</v>
          </cell>
          <cell r="J21">
            <v>505501</v>
          </cell>
          <cell r="K21" t="str">
            <v>Y</v>
          </cell>
          <cell r="M21">
            <v>912000</v>
          </cell>
          <cell r="N21">
            <v>0.72</v>
          </cell>
          <cell r="O21">
            <v>0.14000000000000001</v>
          </cell>
          <cell r="P21">
            <v>0.14000000000000001</v>
          </cell>
        </row>
        <row r="22">
          <cell r="C22">
            <v>502001</v>
          </cell>
          <cell r="G22">
            <v>6412.92</v>
          </cell>
          <cell r="J22">
            <v>505000</v>
          </cell>
          <cell r="K22" t="str">
            <v>Y</v>
          </cell>
          <cell r="M22">
            <v>913000</v>
          </cell>
          <cell r="N22">
            <v>0</v>
          </cell>
          <cell r="O22">
            <v>0</v>
          </cell>
          <cell r="P22">
            <v>0</v>
          </cell>
        </row>
        <row r="23">
          <cell r="C23">
            <v>502004</v>
          </cell>
          <cell r="G23">
            <v>1184922.5</v>
          </cell>
          <cell r="J23">
            <v>505001</v>
          </cell>
          <cell r="K23" t="str">
            <v>Y</v>
          </cell>
          <cell r="M23">
            <v>916000</v>
          </cell>
          <cell r="N23">
            <v>0.72</v>
          </cell>
          <cell r="O23">
            <v>0.14000000000000001</v>
          </cell>
          <cell r="P23">
            <v>0.14000000000000001</v>
          </cell>
        </row>
        <row r="24">
          <cell r="C24">
            <v>502004</v>
          </cell>
          <cell r="G24">
            <v>196692.96</v>
          </cell>
          <cell r="J24">
            <v>506000</v>
          </cell>
          <cell r="K24" t="str">
            <v>Y</v>
          </cell>
        </row>
        <row r="25">
          <cell r="C25">
            <v>502004</v>
          </cell>
          <cell r="G25">
            <v>941326.22</v>
          </cell>
          <cell r="J25">
            <v>510000</v>
          </cell>
          <cell r="K25" t="str">
            <v>Y</v>
          </cell>
        </row>
        <row r="26">
          <cell r="C26">
            <v>502006</v>
          </cell>
          <cell r="G26">
            <v>20665.759999999998</v>
          </cell>
          <cell r="J26">
            <v>511000</v>
          </cell>
          <cell r="K26" t="str">
            <v>Y</v>
          </cell>
        </row>
        <row r="27">
          <cell r="C27">
            <v>502006</v>
          </cell>
          <cell r="G27">
            <v>14074.29</v>
          </cell>
          <cell r="J27">
            <v>512000</v>
          </cell>
          <cell r="K27" t="str">
            <v>Y</v>
          </cell>
        </row>
        <row r="28">
          <cell r="C28">
            <v>502007</v>
          </cell>
          <cell r="G28">
            <v>235184.64000000001</v>
          </cell>
          <cell r="J28">
            <v>512001</v>
          </cell>
          <cell r="K28" t="str">
            <v>Y</v>
          </cell>
        </row>
        <row r="29">
          <cell r="C29">
            <v>502007</v>
          </cell>
          <cell r="G29">
            <v>131126.45000000001</v>
          </cell>
          <cell r="J29">
            <v>512002</v>
          </cell>
          <cell r="K29" t="str">
            <v>Y</v>
          </cell>
        </row>
        <row r="30">
          <cell r="C30">
            <v>502007</v>
          </cell>
          <cell r="G30">
            <v>249593.48</v>
          </cell>
          <cell r="J30">
            <v>512003</v>
          </cell>
          <cell r="K30" t="str">
            <v>Y</v>
          </cell>
        </row>
        <row r="31">
          <cell r="C31">
            <v>505000</v>
          </cell>
          <cell r="G31">
            <v>184004.99</v>
          </cell>
          <cell r="J31">
            <v>513000</v>
          </cell>
          <cell r="K31" t="str">
            <v>Y</v>
          </cell>
        </row>
        <row r="32">
          <cell r="C32">
            <v>505000</v>
          </cell>
          <cell r="G32">
            <v>78755.09</v>
          </cell>
          <cell r="J32">
            <v>514000</v>
          </cell>
          <cell r="K32" t="str">
            <v>Y</v>
          </cell>
        </row>
        <row r="33">
          <cell r="C33">
            <v>505000</v>
          </cell>
          <cell r="G33">
            <v>179076.47</v>
          </cell>
          <cell r="J33">
            <v>500001</v>
          </cell>
          <cell r="K33" t="str">
            <v>Y</v>
          </cell>
        </row>
        <row r="34">
          <cell r="C34">
            <v>505002</v>
          </cell>
          <cell r="G34">
            <v>185291.77</v>
          </cell>
          <cell r="J34">
            <v>501008</v>
          </cell>
          <cell r="K34" t="str">
            <v>Y</v>
          </cell>
        </row>
        <row r="35">
          <cell r="C35">
            <v>505002</v>
          </cell>
          <cell r="G35">
            <v>196689.7</v>
          </cell>
          <cell r="J35">
            <v>501009</v>
          </cell>
          <cell r="K35" t="str">
            <v>Y</v>
          </cell>
        </row>
        <row r="36">
          <cell r="C36">
            <v>505002</v>
          </cell>
          <cell r="G36">
            <v>260257.78</v>
          </cell>
          <cell r="J36">
            <v>501010</v>
          </cell>
          <cell r="K36" t="str">
            <v>Y</v>
          </cell>
        </row>
        <row r="37">
          <cell r="C37">
            <v>506000</v>
          </cell>
          <cell r="G37">
            <v>7255.14</v>
          </cell>
          <cell r="J37">
            <v>501011</v>
          </cell>
          <cell r="K37" t="str">
            <v>Y</v>
          </cell>
        </row>
        <row r="38">
          <cell r="C38">
            <v>506000</v>
          </cell>
          <cell r="G38">
            <v>4932.32</v>
          </cell>
          <cell r="J38">
            <v>501012</v>
          </cell>
          <cell r="K38" t="str">
            <v>Y</v>
          </cell>
        </row>
        <row r="39">
          <cell r="C39">
            <v>506001</v>
          </cell>
          <cell r="G39">
            <v>10390.85</v>
          </cell>
          <cell r="J39">
            <v>501014</v>
          </cell>
          <cell r="K39" t="str">
            <v>Y</v>
          </cell>
        </row>
        <row r="40">
          <cell r="C40">
            <v>506001</v>
          </cell>
          <cell r="G40">
            <v>7074.17</v>
          </cell>
          <cell r="J40">
            <v>501015</v>
          </cell>
          <cell r="K40" t="str">
            <v>Y</v>
          </cell>
        </row>
        <row r="41">
          <cell r="C41">
            <v>510000</v>
          </cell>
          <cell r="G41">
            <v>1656.78</v>
          </cell>
          <cell r="J41">
            <v>501016</v>
          </cell>
          <cell r="K41" t="str">
            <v>Y</v>
          </cell>
        </row>
        <row r="42">
          <cell r="C42">
            <v>510000</v>
          </cell>
          <cell r="G42">
            <v>1127.6500000000001</v>
          </cell>
          <cell r="J42">
            <v>502004</v>
          </cell>
          <cell r="K42" t="str">
            <v>Y</v>
          </cell>
        </row>
        <row r="43">
          <cell r="C43">
            <v>510001</v>
          </cell>
          <cell r="G43">
            <v>17543.240000000002</v>
          </cell>
          <cell r="J43">
            <v>502005</v>
          </cell>
          <cell r="K43" t="str">
            <v>Y</v>
          </cell>
        </row>
        <row r="44">
          <cell r="C44">
            <v>510001</v>
          </cell>
          <cell r="G44">
            <v>12996.29</v>
          </cell>
          <cell r="J44">
            <v>502006</v>
          </cell>
          <cell r="K44" t="str">
            <v>Y</v>
          </cell>
        </row>
        <row r="45">
          <cell r="C45">
            <v>510001</v>
          </cell>
          <cell r="G45">
            <v>398301.78</v>
          </cell>
          <cell r="J45">
            <v>502007</v>
          </cell>
          <cell r="K45" t="str">
            <v>Y</v>
          </cell>
        </row>
        <row r="46">
          <cell r="C46">
            <v>510001</v>
          </cell>
          <cell r="G46">
            <v>500.86</v>
          </cell>
          <cell r="J46">
            <v>502009</v>
          </cell>
          <cell r="K46" t="str">
            <v>Y</v>
          </cell>
        </row>
        <row r="47">
          <cell r="C47">
            <v>510001</v>
          </cell>
          <cell r="G47">
            <v>292361.09999999998</v>
          </cell>
          <cell r="J47">
            <v>502015</v>
          </cell>
          <cell r="K47" t="str">
            <v>Y</v>
          </cell>
        </row>
        <row r="48">
          <cell r="C48">
            <v>511000</v>
          </cell>
          <cell r="G48">
            <v>130014.81</v>
          </cell>
          <cell r="J48">
            <v>502016</v>
          </cell>
          <cell r="K48" t="str">
            <v>Y</v>
          </cell>
        </row>
        <row r="49">
          <cell r="C49">
            <v>511000</v>
          </cell>
          <cell r="G49">
            <v>88713.38</v>
          </cell>
          <cell r="J49">
            <v>505002</v>
          </cell>
          <cell r="K49" t="str">
            <v>Y</v>
          </cell>
        </row>
        <row r="50">
          <cell r="C50">
            <v>511001</v>
          </cell>
          <cell r="G50">
            <v>3142.24</v>
          </cell>
          <cell r="J50">
            <v>505003</v>
          </cell>
          <cell r="K50" t="str">
            <v>Y</v>
          </cell>
        </row>
        <row r="51">
          <cell r="C51">
            <v>511001</v>
          </cell>
          <cell r="G51">
            <v>94749.31</v>
          </cell>
          <cell r="J51">
            <v>506001</v>
          </cell>
          <cell r="K51" t="str">
            <v>Y</v>
          </cell>
        </row>
        <row r="52">
          <cell r="C52">
            <v>511001</v>
          </cell>
          <cell r="G52">
            <v>2437.5300000000002</v>
          </cell>
          <cell r="J52">
            <v>510001</v>
          </cell>
          <cell r="K52" t="str">
            <v>Y</v>
          </cell>
        </row>
        <row r="53">
          <cell r="C53">
            <v>511001</v>
          </cell>
          <cell r="G53">
            <v>68338.52</v>
          </cell>
          <cell r="J53">
            <v>511001</v>
          </cell>
          <cell r="K53" t="str">
            <v>Y</v>
          </cell>
        </row>
        <row r="54">
          <cell r="C54">
            <v>512000</v>
          </cell>
          <cell r="G54">
            <v>403925.43</v>
          </cell>
          <cell r="J54">
            <v>512004</v>
          </cell>
          <cell r="K54" t="str">
            <v>Y</v>
          </cell>
        </row>
        <row r="55">
          <cell r="C55">
            <v>512000</v>
          </cell>
          <cell r="G55">
            <v>142089.37</v>
          </cell>
          <cell r="J55">
            <v>512005</v>
          </cell>
          <cell r="K55" t="str">
            <v>Y</v>
          </cell>
        </row>
        <row r="56">
          <cell r="C56">
            <v>512000</v>
          </cell>
          <cell r="G56">
            <v>3980.96</v>
          </cell>
          <cell r="J56">
            <v>512006</v>
          </cell>
          <cell r="K56" t="str">
            <v>Y</v>
          </cell>
        </row>
        <row r="57">
          <cell r="C57">
            <v>512000</v>
          </cell>
          <cell r="G57">
            <v>374648.79</v>
          </cell>
          <cell r="J57">
            <v>512007</v>
          </cell>
          <cell r="K57" t="str">
            <v>Y</v>
          </cell>
        </row>
        <row r="58">
          <cell r="C58">
            <v>512001</v>
          </cell>
          <cell r="G58">
            <v>302038.07</v>
          </cell>
          <cell r="J58">
            <v>513001</v>
          </cell>
          <cell r="K58" t="str">
            <v>Y</v>
          </cell>
        </row>
        <row r="59">
          <cell r="C59">
            <v>512001</v>
          </cell>
          <cell r="G59">
            <v>174641.29</v>
          </cell>
          <cell r="J59">
            <v>514001</v>
          </cell>
          <cell r="K59" t="str">
            <v>Y</v>
          </cell>
        </row>
        <row r="60">
          <cell r="C60">
            <v>512001</v>
          </cell>
          <cell r="G60">
            <v>324844.40999999997</v>
          </cell>
          <cell r="J60">
            <v>546002</v>
          </cell>
          <cell r="K60" t="str">
            <v>Y</v>
          </cell>
        </row>
        <row r="61">
          <cell r="C61">
            <v>512002</v>
          </cell>
          <cell r="G61">
            <v>310765.53999999998</v>
          </cell>
          <cell r="J61">
            <v>546005</v>
          </cell>
          <cell r="K61" t="str">
            <v>Y</v>
          </cell>
        </row>
        <row r="62">
          <cell r="C62">
            <v>512002</v>
          </cell>
          <cell r="G62">
            <v>187776.12</v>
          </cell>
          <cell r="J62">
            <v>546006</v>
          </cell>
          <cell r="K62" t="str">
            <v>Y</v>
          </cell>
        </row>
        <row r="63">
          <cell r="C63">
            <v>512002</v>
          </cell>
          <cell r="G63">
            <v>339676.5</v>
          </cell>
          <cell r="J63">
            <v>547000</v>
          </cell>
          <cell r="K63" t="str">
            <v>Y</v>
          </cell>
        </row>
        <row r="64">
          <cell r="C64">
            <v>512003</v>
          </cell>
          <cell r="G64">
            <v>138030.29999999999</v>
          </cell>
          <cell r="J64">
            <v>547001</v>
          </cell>
          <cell r="K64" t="str">
            <v>Y</v>
          </cell>
        </row>
        <row r="65">
          <cell r="C65">
            <v>512003</v>
          </cell>
          <cell r="G65">
            <v>94001.23</v>
          </cell>
          <cell r="J65">
            <v>547002</v>
          </cell>
          <cell r="K65" t="str">
            <v>Y</v>
          </cell>
        </row>
        <row r="66">
          <cell r="C66">
            <v>512004</v>
          </cell>
          <cell r="G66">
            <v>553680.62</v>
          </cell>
          <cell r="J66">
            <v>547004</v>
          </cell>
          <cell r="K66" t="str">
            <v>Y</v>
          </cell>
        </row>
        <row r="67">
          <cell r="C67">
            <v>512004</v>
          </cell>
          <cell r="G67">
            <v>6336.22</v>
          </cell>
          <cell r="J67">
            <v>547005</v>
          </cell>
          <cell r="K67" t="str">
            <v>Y</v>
          </cell>
        </row>
        <row r="68">
          <cell r="C68">
            <v>512004</v>
          </cell>
          <cell r="G68">
            <v>11202.01</v>
          </cell>
          <cell r="J68">
            <v>547006</v>
          </cell>
          <cell r="K68" t="str">
            <v>Y</v>
          </cell>
        </row>
        <row r="69">
          <cell r="C69">
            <v>512004</v>
          </cell>
          <cell r="G69">
            <v>388743.94</v>
          </cell>
          <cell r="J69">
            <v>547008</v>
          </cell>
          <cell r="K69" t="str">
            <v>Y</v>
          </cell>
        </row>
        <row r="70">
          <cell r="C70">
            <v>512005</v>
          </cell>
          <cell r="G70">
            <v>427422.23</v>
          </cell>
          <cell r="J70">
            <v>548001</v>
          </cell>
          <cell r="K70" t="str">
            <v>Y</v>
          </cell>
        </row>
        <row r="71">
          <cell r="C71">
            <v>512005</v>
          </cell>
          <cell r="G71">
            <v>44322.57</v>
          </cell>
          <cell r="J71">
            <v>548002</v>
          </cell>
          <cell r="K71" t="str">
            <v>Y</v>
          </cell>
        </row>
        <row r="72">
          <cell r="C72">
            <v>512005</v>
          </cell>
          <cell r="G72">
            <v>321432.53999999998</v>
          </cell>
          <cell r="J72">
            <v>548003</v>
          </cell>
          <cell r="K72" t="str">
            <v>Y</v>
          </cell>
        </row>
        <row r="73">
          <cell r="C73">
            <v>512006</v>
          </cell>
          <cell r="G73">
            <v>281140.43</v>
          </cell>
          <cell r="J73">
            <v>548004</v>
          </cell>
          <cell r="K73" t="str">
            <v>Y</v>
          </cell>
        </row>
        <row r="74">
          <cell r="C74">
            <v>512006</v>
          </cell>
          <cell r="G74">
            <v>191403.48</v>
          </cell>
          <cell r="J74">
            <v>549000</v>
          </cell>
          <cell r="K74" t="str">
            <v>Y</v>
          </cell>
        </row>
        <row r="75">
          <cell r="C75">
            <v>512007</v>
          </cell>
          <cell r="G75">
            <v>348124.33</v>
          </cell>
          <cell r="J75">
            <v>549003</v>
          </cell>
          <cell r="K75" t="str">
            <v>Y</v>
          </cell>
        </row>
        <row r="76">
          <cell r="C76">
            <v>512007</v>
          </cell>
          <cell r="G76">
            <v>39655.14</v>
          </cell>
          <cell r="J76">
            <v>549004</v>
          </cell>
          <cell r="K76" t="str">
            <v>Y</v>
          </cell>
        </row>
        <row r="77">
          <cell r="C77">
            <v>512007</v>
          </cell>
          <cell r="G77">
            <v>264077.49</v>
          </cell>
          <cell r="J77">
            <v>551002</v>
          </cell>
          <cell r="K77" t="str">
            <v>Y</v>
          </cell>
        </row>
        <row r="78">
          <cell r="C78">
            <v>513000</v>
          </cell>
          <cell r="G78">
            <v>410221.87</v>
          </cell>
          <cell r="J78">
            <v>551003</v>
          </cell>
          <cell r="K78" t="str">
            <v>Y</v>
          </cell>
        </row>
        <row r="79">
          <cell r="C79">
            <v>513000</v>
          </cell>
          <cell r="G79">
            <v>94214.25</v>
          </cell>
          <cell r="J79">
            <v>551004</v>
          </cell>
          <cell r="K79" t="str">
            <v>Y</v>
          </cell>
        </row>
        <row r="80">
          <cell r="C80">
            <v>513000</v>
          </cell>
          <cell r="G80">
            <v>1481.11</v>
          </cell>
          <cell r="J80">
            <v>552001</v>
          </cell>
          <cell r="K80" t="str">
            <v>Y</v>
          </cell>
        </row>
        <row r="81">
          <cell r="C81">
            <v>513000</v>
          </cell>
          <cell r="G81">
            <v>344735.35</v>
          </cell>
          <cell r="J81">
            <v>552002</v>
          </cell>
          <cell r="K81" t="str">
            <v>Y</v>
          </cell>
        </row>
        <row r="82">
          <cell r="C82">
            <v>513001</v>
          </cell>
          <cell r="G82">
            <v>182628.54</v>
          </cell>
          <cell r="J82">
            <v>552003</v>
          </cell>
          <cell r="K82" t="str">
            <v>Y</v>
          </cell>
        </row>
        <row r="83">
          <cell r="C83">
            <v>513001</v>
          </cell>
          <cell r="G83">
            <v>87988.58</v>
          </cell>
          <cell r="J83">
            <v>552004</v>
          </cell>
          <cell r="K83" t="str">
            <v>Y</v>
          </cell>
        </row>
        <row r="84">
          <cell r="C84">
            <v>513001</v>
          </cell>
          <cell r="G84">
            <v>184177.32</v>
          </cell>
          <cell r="J84">
            <v>553002</v>
          </cell>
          <cell r="K84" t="str">
            <v>Y</v>
          </cell>
        </row>
        <row r="85">
          <cell r="C85">
            <v>514000</v>
          </cell>
          <cell r="G85">
            <v>147301.03</v>
          </cell>
          <cell r="J85">
            <v>553003</v>
          </cell>
          <cell r="K85" t="str">
            <v>Y</v>
          </cell>
        </row>
        <row r="86">
          <cell r="C86">
            <v>514000</v>
          </cell>
          <cell r="G86">
            <v>76137.58</v>
          </cell>
          <cell r="J86">
            <v>553005</v>
          </cell>
          <cell r="K86" t="str">
            <v>Y</v>
          </cell>
        </row>
        <row r="87">
          <cell r="C87">
            <v>514000</v>
          </cell>
          <cell r="G87">
            <v>1521.36</v>
          </cell>
          <cell r="J87">
            <v>553006</v>
          </cell>
          <cell r="K87" t="str">
            <v>Y</v>
          </cell>
        </row>
        <row r="88">
          <cell r="C88">
            <v>514000</v>
          </cell>
          <cell r="G88">
            <v>153239.39000000001</v>
          </cell>
          <cell r="J88">
            <v>554002</v>
          </cell>
          <cell r="K88" t="str">
            <v>Y</v>
          </cell>
        </row>
        <row r="89">
          <cell r="C89">
            <v>514001</v>
          </cell>
          <cell r="G89">
            <v>692744.99</v>
          </cell>
          <cell r="J89">
            <v>554003</v>
          </cell>
          <cell r="K89" t="str">
            <v>Y</v>
          </cell>
        </row>
        <row r="90">
          <cell r="C90">
            <v>514001</v>
          </cell>
          <cell r="G90">
            <v>7251.05</v>
          </cell>
          <cell r="J90">
            <v>554004</v>
          </cell>
          <cell r="K90" t="str">
            <v>Y</v>
          </cell>
        </row>
        <row r="91">
          <cell r="C91">
            <v>514001</v>
          </cell>
          <cell r="G91">
            <v>476765.64</v>
          </cell>
          <cell r="J91">
            <v>556000</v>
          </cell>
          <cell r="K91" t="str">
            <v>Y</v>
          </cell>
        </row>
        <row r="92">
          <cell r="C92">
            <v>552003</v>
          </cell>
          <cell r="G92">
            <v>1402.25</v>
          </cell>
          <cell r="J92">
            <v>560000</v>
          </cell>
          <cell r="K92" t="str">
            <v>Y</v>
          </cell>
        </row>
        <row r="93">
          <cell r="C93">
            <v>552003</v>
          </cell>
          <cell r="G93">
            <v>949.86</v>
          </cell>
          <cell r="J93">
            <v>561000</v>
          </cell>
          <cell r="K93" t="str">
            <v>Y</v>
          </cell>
        </row>
        <row r="94">
          <cell r="C94">
            <v>553002</v>
          </cell>
          <cell r="G94">
            <v>119861.6</v>
          </cell>
          <cell r="J94">
            <v>561500</v>
          </cell>
          <cell r="K94" t="str">
            <v>Y</v>
          </cell>
        </row>
        <row r="95">
          <cell r="C95">
            <v>553002</v>
          </cell>
          <cell r="G95">
            <v>81662.490000000005</v>
          </cell>
          <cell r="J95">
            <v>562000</v>
          </cell>
          <cell r="K95" t="str">
            <v>Y</v>
          </cell>
        </row>
        <row r="96">
          <cell r="C96">
            <v>553003</v>
          </cell>
          <cell r="G96">
            <v>14694.73</v>
          </cell>
          <cell r="J96">
            <v>563001</v>
          </cell>
          <cell r="K96" t="str">
            <v>Y</v>
          </cell>
        </row>
        <row r="97">
          <cell r="C97">
            <v>553003</v>
          </cell>
          <cell r="G97">
            <v>9987.23</v>
          </cell>
          <cell r="J97">
            <v>566000</v>
          </cell>
          <cell r="K97" t="str">
            <v>Y</v>
          </cell>
        </row>
        <row r="98">
          <cell r="C98">
            <v>553005</v>
          </cell>
          <cell r="G98">
            <v>82712.27</v>
          </cell>
          <cell r="J98">
            <v>566001</v>
          </cell>
          <cell r="K98" t="str">
            <v>Y</v>
          </cell>
        </row>
        <row r="99">
          <cell r="C99">
            <v>553005</v>
          </cell>
          <cell r="G99">
            <v>56353.33</v>
          </cell>
          <cell r="J99">
            <v>566002</v>
          </cell>
          <cell r="K99" t="str">
            <v>Y</v>
          </cell>
        </row>
        <row r="100">
          <cell r="C100">
            <v>554003</v>
          </cell>
          <cell r="G100">
            <v>1194.29</v>
          </cell>
          <cell r="J100">
            <v>566003</v>
          </cell>
          <cell r="K100" t="str">
            <v>Y</v>
          </cell>
        </row>
        <row r="101">
          <cell r="C101">
            <v>554003</v>
          </cell>
          <cell r="G101">
            <v>215.32</v>
          </cell>
          <cell r="J101">
            <v>566004</v>
          </cell>
          <cell r="K101" t="str">
            <v>Y</v>
          </cell>
        </row>
        <row r="102">
          <cell r="C102">
            <v>554003</v>
          </cell>
          <cell r="G102">
            <v>958.25</v>
          </cell>
          <cell r="J102">
            <v>566005</v>
          </cell>
          <cell r="K102" t="str">
            <v>Y</v>
          </cell>
        </row>
        <row r="103">
          <cell r="C103">
            <v>556000</v>
          </cell>
          <cell r="G103">
            <v>42826.16</v>
          </cell>
          <cell r="J103">
            <v>566006</v>
          </cell>
          <cell r="K103" t="str">
            <v>Y</v>
          </cell>
        </row>
        <row r="104">
          <cell r="C104">
            <v>556000</v>
          </cell>
          <cell r="G104">
            <v>301397.03000000003</v>
          </cell>
          <cell r="J104">
            <v>566007</v>
          </cell>
          <cell r="K104" t="str">
            <v>Y</v>
          </cell>
        </row>
        <row r="105">
          <cell r="C105">
            <v>556000</v>
          </cell>
          <cell r="G105">
            <v>234505.67</v>
          </cell>
          <cell r="J105">
            <v>566010</v>
          </cell>
          <cell r="K105" t="str">
            <v>Y</v>
          </cell>
        </row>
        <row r="106">
          <cell r="C106">
            <v>561500</v>
          </cell>
          <cell r="G106">
            <v>89.3</v>
          </cell>
          <cell r="J106">
            <v>567000</v>
          </cell>
          <cell r="K106" t="str">
            <v>Y</v>
          </cell>
        </row>
        <row r="107">
          <cell r="C107">
            <v>561500</v>
          </cell>
          <cell r="G107">
            <v>25658.55</v>
          </cell>
          <cell r="J107">
            <v>568000</v>
          </cell>
          <cell r="K107" t="str">
            <v>Y</v>
          </cell>
        </row>
        <row r="108">
          <cell r="C108">
            <v>561500</v>
          </cell>
          <cell r="G108">
            <v>24006.45</v>
          </cell>
          <cell r="J108">
            <v>569000</v>
          </cell>
          <cell r="K108" t="str">
            <v>Y</v>
          </cell>
        </row>
        <row r="109">
          <cell r="C109">
            <v>561500</v>
          </cell>
          <cell r="G109">
            <v>33895.919999999998</v>
          </cell>
          <cell r="J109">
            <v>570000</v>
          </cell>
          <cell r="K109" t="str">
            <v>Y</v>
          </cell>
        </row>
        <row r="110">
          <cell r="C110">
            <v>560000</v>
          </cell>
          <cell r="G110">
            <v>22443.09</v>
          </cell>
          <cell r="J110">
            <v>571001</v>
          </cell>
          <cell r="K110" t="str">
            <v>Y</v>
          </cell>
        </row>
        <row r="111">
          <cell r="C111">
            <v>560000</v>
          </cell>
          <cell r="G111">
            <v>2405.14</v>
          </cell>
          <cell r="J111">
            <v>571002</v>
          </cell>
          <cell r="K111" t="str">
            <v>Y</v>
          </cell>
        </row>
        <row r="112">
          <cell r="C112">
            <v>560000</v>
          </cell>
          <cell r="G112">
            <v>357951.37</v>
          </cell>
          <cell r="J112">
            <v>571003</v>
          </cell>
          <cell r="K112" t="str">
            <v>Y</v>
          </cell>
        </row>
        <row r="113">
          <cell r="C113">
            <v>560000</v>
          </cell>
          <cell r="G113">
            <v>130395.51</v>
          </cell>
          <cell r="J113">
            <v>573000</v>
          </cell>
          <cell r="K113" t="str">
            <v>Y</v>
          </cell>
        </row>
        <row r="114">
          <cell r="C114">
            <v>560000</v>
          </cell>
          <cell r="G114">
            <v>349524.28</v>
          </cell>
          <cell r="J114">
            <v>575000</v>
          </cell>
          <cell r="K114" t="str">
            <v>Y</v>
          </cell>
        </row>
        <row r="115">
          <cell r="C115">
            <v>561000</v>
          </cell>
          <cell r="G115">
            <v>55555.42</v>
          </cell>
          <cell r="J115">
            <v>580000</v>
          </cell>
          <cell r="K115" t="str">
            <v>Y</v>
          </cell>
        </row>
        <row r="116">
          <cell r="C116">
            <v>561000</v>
          </cell>
          <cell r="G116">
            <v>231191.84</v>
          </cell>
          <cell r="J116">
            <v>581000</v>
          </cell>
          <cell r="K116" t="str">
            <v>Y</v>
          </cell>
        </row>
        <row r="117">
          <cell r="C117">
            <v>561000</v>
          </cell>
          <cell r="G117">
            <v>195347.38</v>
          </cell>
          <cell r="J117">
            <v>582000</v>
          </cell>
          <cell r="K117" t="str">
            <v>Y</v>
          </cell>
        </row>
        <row r="118">
          <cell r="C118">
            <v>561500</v>
          </cell>
          <cell r="G118">
            <v>208.36</v>
          </cell>
          <cell r="J118">
            <v>583000</v>
          </cell>
          <cell r="K118" t="str">
            <v>Y</v>
          </cell>
        </row>
        <row r="119">
          <cell r="C119">
            <v>561500</v>
          </cell>
          <cell r="G119">
            <v>135592.57</v>
          </cell>
          <cell r="J119">
            <v>583001</v>
          </cell>
          <cell r="K119" t="str">
            <v>Y</v>
          </cell>
        </row>
        <row r="120">
          <cell r="C120">
            <v>561500</v>
          </cell>
          <cell r="G120">
            <v>127849.2</v>
          </cell>
          <cell r="J120">
            <v>583002</v>
          </cell>
          <cell r="K120" t="str">
            <v>Y</v>
          </cell>
        </row>
        <row r="121">
          <cell r="C121">
            <v>561500</v>
          </cell>
          <cell r="G121">
            <v>179618.81</v>
          </cell>
          <cell r="J121">
            <v>585000</v>
          </cell>
          <cell r="K121" t="str">
            <v>Y</v>
          </cell>
        </row>
        <row r="122">
          <cell r="C122">
            <v>562000</v>
          </cell>
          <cell r="G122">
            <v>1184.1199999999999</v>
          </cell>
          <cell r="J122">
            <v>586000</v>
          </cell>
          <cell r="K122" t="str">
            <v>Y</v>
          </cell>
        </row>
        <row r="123">
          <cell r="C123">
            <v>562000</v>
          </cell>
          <cell r="G123">
            <v>811.13</v>
          </cell>
          <cell r="J123">
            <v>586001</v>
          </cell>
          <cell r="K123" t="str">
            <v>Y</v>
          </cell>
        </row>
        <row r="124">
          <cell r="C124">
            <v>563001</v>
          </cell>
          <cell r="G124">
            <v>120648.67</v>
          </cell>
          <cell r="J124">
            <v>586002</v>
          </cell>
          <cell r="K124" t="str">
            <v>Y</v>
          </cell>
        </row>
        <row r="125">
          <cell r="C125">
            <v>563001</v>
          </cell>
          <cell r="G125">
            <v>82189.55</v>
          </cell>
          <cell r="J125">
            <v>586003</v>
          </cell>
          <cell r="K125" t="str">
            <v>Y</v>
          </cell>
        </row>
        <row r="126">
          <cell r="C126">
            <v>566000</v>
          </cell>
          <cell r="G126">
            <v>28341.37</v>
          </cell>
          <cell r="J126">
            <v>587000</v>
          </cell>
          <cell r="K126" t="str">
            <v>Y</v>
          </cell>
        </row>
        <row r="127">
          <cell r="C127">
            <v>566000</v>
          </cell>
          <cell r="G127">
            <v>10148.94</v>
          </cell>
          <cell r="J127">
            <v>587002</v>
          </cell>
          <cell r="K127" t="str">
            <v>Y</v>
          </cell>
        </row>
        <row r="128">
          <cell r="C128">
            <v>566000</v>
          </cell>
          <cell r="G128">
            <v>14621.81</v>
          </cell>
          <cell r="J128">
            <v>587003</v>
          </cell>
          <cell r="K128" t="str">
            <v>Y</v>
          </cell>
        </row>
        <row r="129">
          <cell r="C129">
            <v>566000</v>
          </cell>
          <cell r="G129">
            <v>36250.5</v>
          </cell>
          <cell r="J129">
            <v>587004</v>
          </cell>
          <cell r="K129" t="str">
            <v>Y</v>
          </cell>
        </row>
        <row r="130">
          <cell r="C130">
            <v>568000</v>
          </cell>
          <cell r="G130">
            <v>3137.71</v>
          </cell>
          <cell r="J130">
            <v>587006</v>
          </cell>
          <cell r="K130" t="str">
            <v>Y</v>
          </cell>
        </row>
        <row r="131">
          <cell r="C131">
            <v>568000</v>
          </cell>
          <cell r="G131">
            <v>5334.04</v>
          </cell>
          <cell r="J131">
            <v>587008</v>
          </cell>
          <cell r="K131" t="str">
            <v>Y</v>
          </cell>
        </row>
        <row r="132">
          <cell r="C132">
            <v>568000</v>
          </cell>
          <cell r="G132">
            <v>5764.29</v>
          </cell>
          <cell r="J132">
            <v>588000</v>
          </cell>
          <cell r="K132" t="str">
            <v>Y</v>
          </cell>
        </row>
        <row r="133">
          <cell r="C133">
            <v>570000</v>
          </cell>
          <cell r="G133">
            <v>257305.15</v>
          </cell>
          <cell r="J133">
            <v>590000</v>
          </cell>
          <cell r="K133" t="str">
            <v>Y</v>
          </cell>
        </row>
        <row r="134">
          <cell r="C134">
            <v>570000</v>
          </cell>
          <cell r="G134">
            <v>262.48</v>
          </cell>
          <cell r="J134">
            <v>591000</v>
          </cell>
          <cell r="K134" t="str">
            <v>Y</v>
          </cell>
        </row>
        <row r="135">
          <cell r="C135">
            <v>570000</v>
          </cell>
          <cell r="G135">
            <v>933.85</v>
          </cell>
          <cell r="J135">
            <v>592000</v>
          </cell>
          <cell r="K135" t="str">
            <v>Y</v>
          </cell>
        </row>
        <row r="136">
          <cell r="C136">
            <v>570000</v>
          </cell>
          <cell r="G136">
            <v>176309.68</v>
          </cell>
          <cell r="J136">
            <v>593001</v>
          </cell>
          <cell r="K136" t="str">
            <v>Y</v>
          </cell>
        </row>
        <row r="137">
          <cell r="C137">
            <v>571001</v>
          </cell>
          <cell r="G137">
            <v>109334.86</v>
          </cell>
          <cell r="J137">
            <v>593002</v>
          </cell>
          <cell r="K137" t="str">
            <v>Y</v>
          </cell>
        </row>
        <row r="138">
          <cell r="C138">
            <v>571001</v>
          </cell>
          <cell r="G138">
            <v>74484.02</v>
          </cell>
          <cell r="J138">
            <v>593003</v>
          </cell>
          <cell r="K138" t="str">
            <v>Y</v>
          </cell>
        </row>
        <row r="139">
          <cell r="C139">
            <v>571002</v>
          </cell>
          <cell r="G139">
            <v>2189.02</v>
          </cell>
          <cell r="J139">
            <v>593004</v>
          </cell>
          <cell r="K139" t="str">
            <v>Y</v>
          </cell>
        </row>
        <row r="140">
          <cell r="C140">
            <v>571002</v>
          </cell>
          <cell r="G140">
            <v>1493.72</v>
          </cell>
          <cell r="J140">
            <v>594000</v>
          </cell>
          <cell r="K140" t="str">
            <v>Y</v>
          </cell>
        </row>
        <row r="141">
          <cell r="C141">
            <v>571003</v>
          </cell>
          <cell r="G141">
            <v>16837.89</v>
          </cell>
          <cell r="J141">
            <v>595000</v>
          </cell>
          <cell r="K141" t="str">
            <v>Y</v>
          </cell>
        </row>
        <row r="142">
          <cell r="C142">
            <v>571003</v>
          </cell>
          <cell r="G142">
            <v>11472.23</v>
          </cell>
          <cell r="J142">
            <v>596000</v>
          </cell>
          <cell r="K142" t="str">
            <v>Y</v>
          </cell>
        </row>
        <row r="143">
          <cell r="C143">
            <v>573000</v>
          </cell>
          <cell r="G143">
            <v>546.29999999999995</v>
          </cell>
          <cell r="J143">
            <v>597000</v>
          </cell>
          <cell r="K143" t="str">
            <v>Y</v>
          </cell>
        </row>
        <row r="144">
          <cell r="C144">
            <v>573000</v>
          </cell>
          <cell r="G144">
            <v>372.74</v>
          </cell>
          <cell r="J144">
            <v>597002</v>
          </cell>
          <cell r="K144" t="str">
            <v>Y</v>
          </cell>
        </row>
        <row r="145">
          <cell r="C145">
            <v>575000</v>
          </cell>
          <cell r="G145">
            <v>36548.370000000003</v>
          </cell>
          <cell r="J145">
            <v>597003</v>
          </cell>
          <cell r="K145" t="str">
            <v>Y</v>
          </cell>
        </row>
        <row r="146">
          <cell r="C146">
            <v>575000</v>
          </cell>
          <cell r="G146">
            <v>27110.01</v>
          </cell>
          <cell r="J146">
            <v>598000</v>
          </cell>
          <cell r="K146" t="str">
            <v>Y</v>
          </cell>
        </row>
        <row r="147">
          <cell r="C147">
            <v>575000</v>
          </cell>
          <cell r="G147">
            <v>43307.67</v>
          </cell>
          <cell r="J147">
            <v>901000</v>
          </cell>
          <cell r="K147" t="str">
            <v>Y</v>
          </cell>
        </row>
        <row r="148">
          <cell r="C148">
            <v>561500</v>
          </cell>
          <cell r="G148">
            <v>17916.86</v>
          </cell>
          <cell r="J148">
            <v>902000</v>
          </cell>
          <cell r="K148" t="str">
            <v>Y</v>
          </cell>
        </row>
        <row r="149">
          <cell r="C149">
            <v>561500</v>
          </cell>
          <cell r="G149">
            <v>12209.12</v>
          </cell>
          <cell r="J149">
            <v>903001</v>
          </cell>
          <cell r="K149" t="str">
            <v>Y</v>
          </cell>
        </row>
        <row r="150">
          <cell r="C150">
            <v>570000</v>
          </cell>
          <cell r="G150">
            <v>773.1</v>
          </cell>
          <cell r="J150">
            <v>903002</v>
          </cell>
          <cell r="K150" t="str">
            <v>Y</v>
          </cell>
        </row>
        <row r="151">
          <cell r="C151">
            <v>570000</v>
          </cell>
          <cell r="G151">
            <v>528.07000000000005</v>
          </cell>
          <cell r="J151">
            <v>903003</v>
          </cell>
          <cell r="K151" t="str">
            <v>Y</v>
          </cell>
        </row>
        <row r="152">
          <cell r="C152">
            <v>580000</v>
          </cell>
          <cell r="G152">
            <v>65024.03</v>
          </cell>
          <cell r="J152">
            <v>903004</v>
          </cell>
          <cell r="K152" t="str">
            <v>Y</v>
          </cell>
        </row>
        <row r="153">
          <cell r="C153">
            <v>580000</v>
          </cell>
          <cell r="G153">
            <v>259.95</v>
          </cell>
          <cell r="J153">
            <v>903006</v>
          </cell>
          <cell r="K153" t="str">
            <v>Y</v>
          </cell>
        </row>
        <row r="154">
          <cell r="C154">
            <v>580000</v>
          </cell>
          <cell r="G154">
            <v>620419.52</v>
          </cell>
          <cell r="J154">
            <v>903008</v>
          </cell>
          <cell r="K154" t="str">
            <v>Y</v>
          </cell>
        </row>
        <row r="155">
          <cell r="C155">
            <v>580000</v>
          </cell>
          <cell r="G155">
            <v>262822.65999999997</v>
          </cell>
          <cell r="J155">
            <v>903010</v>
          </cell>
          <cell r="K155" t="str">
            <v>Y</v>
          </cell>
        </row>
        <row r="156">
          <cell r="C156">
            <v>580000</v>
          </cell>
          <cell r="G156">
            <v>646147.41</v>
          </cell>
          <cell r="J156">
            <v>904000</v>
          </cell>
          <cell r="K156" t="str">
            <v>Y</v>
          </cell>
        </row>
        <row r="157">
          <cell r="C157">
            <v>581000</v>
          </cell>
          <cell r="G157">
            <v>21413.040000000001</v>
          </cell>
          <cell r="J157">
            <v>905000</v>
          </cell>
          <cell r="K157" t="str">
            <v>Y</v>
          </cell>
        </row>
        <row r="158">
          <cell r="C158">
            <v>581000</v>
          </cell>
          <cell r="G158">
            <v>198614.47</v>
          </cell>
          <cell r="J158">
            <v>907000</v>
          </cell>
          <cell r="K158" t="str">
            <v>Y</v>
          </cell>
        </row>
        <row r="159">
          <cell r="C159">
            <v>581000</v>
          </cell>
          <cell r="G159">
            <v>149889.57</v>
          </cell>
          <cell r="J159">
            <v>908000</v>
          </cell>
          <cell r="K159" t="str">
            <v>Y</v>
          </cell>
        </row>
        <row r="160">
          <cell r="C160">
            <v>582000</v>
          </cell>
          <cell r="G160">
            <v>1969.99</v>
          </cell>
          <cell r="J160">
            <v>909000</v>
          </cell>
          <cell r="K160" t="str">
            <v>Y</v>
          </cell>
        </row>
        <row r="161">
          <cell r="C161">
            <v>582000</v>
          </cell>
          <cell r="G161">
            <v>1336.14</v>
          </cell>
          <cell r="J161">
            <v>910000</v>
          </cell>
          <cell r="K161" t="str">
            <v>Y</v>
          </cell>
        </row>
        <row r="162">
          <cell r="C162">
            <v>583000</v>
          </cell>
          <cell r="G162">
            <v>183.73</v>
          </cell>
          <cell r="J162">
            <v>911000</v>
          </cell>
          <cell r="K162" t="str">
            <v>Y</v>
          </cell>
        </row>
        <row r="163">
          <cell r="C163">
            <v>583000</v>
          </cell>
          <cell r="G163">
            <v>125.86</v>
          </cell>
          <cell r="J163">
            <v>912000</v>
          </cell>
          <cell r="K163" t="str">
            <v>Y</v>
          </cell>
        </row>
        <row r="164">
          <cell r="C164">
            <v>583001</v>
          </cell>
          <cell r="G164">
            <v>111417.98</v>
          </cell>
          <cell r="J164">
            <v>913000</v>
          </cell>
          <cell r="K164" t="str">
            <v>Y</v>
          </cell>
        </row>
        <row r="165">
          <cell r="C165">
            <v>583001</v>
          </cell>
          <cell r="G165">
            <v>757.35</v>
          </cell>
          <cell r="J165">
            <v>916000</v>
          </cell>
          <cell r="K165" t="str">
            <v>Y</v>
          </cell>
        </row>
        <row r="166">
          <cell r="C166">
            <v>583001</v>
          </cell>
          <cell r="G166">
            <v>76349.91</v>
          </cell>
          <cell r="J166">
            <v>803001</v>
          </cell>
          <cell r="K166" t="str">
            <v>Y</v>
          </cell>
        </row>
        <row r="167">
          <cell r="C167">
            <v>583002</v>
          </cell>
          <cell r="G167">
            <v>-44562.35</v>
          </cell>
          <cell r="J167">
            <v>803002</v>
          </cell>
          <cell r="K167" t="str">
            <v>Y</v>
          </cell>
        </row>
        <row r="168">
          <cell r="C168">
            <v>583002</v>
          </cell>
          <cell r="G168">
            <v>-30276.49</v>
          </cell>
          <cell r="J168">
            <v>803003</v>
          </cell>
          <cell r="K168" t="str">
            <v>Y</v>
          </cell>
        </row>
        <row r="169">
          <cell r="C169">
            <v>585000</v>
          </cell>
          <cell r="G169">
            <v>14620.35</v>
          </cell>
          <cell r="J169">
            <v>803010</v>
          </cell>
          <cell r="K169" t="str">
            <v>Y</v>
          </cell>
        </row>
        <row r="170">
          <cell r="C170">
            <v>585000</v>
          </cell>
          <cell r="G170">
            <v>95870.31</v>
          </cell>
          <cell r="J170">
            <v>803011</v>
          </cell>
          <cell r="K170" t="str">
            <v>Y</v>
          </cell>
        </row>
        <row r="171">
          <cell r="C171">
            <v>585000</v>
          </cell>
          <cell r="G171">
            <v>3636.87</v>
          </cell>
          <cell r="J171">
            <v>803020</v>
          </cell>
          <cell r="K171" t="str">
            <v>Y</v>
          </cell>
        </row>
        <row r="172">
          <cell r="C172">
            <v>585000</v>
          </cell>
          <cell r="G172">
            <v>77758.44</v>
          </cell>
          <cell r="J172">
            <v>803021</v>
          </cell>
          <cell r="K172" t="str">
            <v>Y</v>
          </cell>
        </row>
        <row r="173">
          <cell r="C173">
            <v>587000</v>
          </cell>
          <cell r="G173">
            <v>5266.09</v>
          </cell>
          <cell r="J173">
            <v>803022</v>
          </cell>
          <cell r="K173" t="str">
            <v>Y</v>
          </cell>
        </row>
        <row r="174">
          <cell r="C174">
            <v>587000</v>
          </cell>
          <cell r="G174">
            <v>80493.759999999995</v>
          </cell>
          <cell r="J174">
            <v>803023</v>
          </cell>
          <cell r="K174" t="str">
            <v>Y</v>
          </cell>
        </row>
        <row r="175">
          <cell r="C175">
            <v>587000</v>
          </cell>
          <cell r="G175">
            <v>23799.42</v>
          </cell>
          <cell r="J175">
            <v>804001</v>
          </cell>
          <cell r="K175" t="str">
            <v>Y</v>
          </cell>
        </row>
        <row r="176">
          <cell r="C176">
            <v>587000</v>
          </cell>
          <cell r="G176">
            <v>7564.63</v>
          </cell>
          <cell r="J176">
            <v>804002</v>
          </cell>
          <cell r="K176" t="str">
            <v>Y</v>
          </cell>
        </row>
        <row r="177">
          <cell r="C177">
            <v>587000</v>
          </cell>
          <cell r="G177">
            <v>79833.2</v>
          </cell>
          <cell r="J177">
            <v>804003</v>
          </cell>
          <cell r="K177" t="str">
            <v>Y</v>
          </cell>
        </row>
        <row r="178">
          <cell r="C178">
            <v>587002</v>
          </cell>
          <cell r="G178">
            <v>32163.9</v>
          </cell>
          <cell r="J178">
            <v>804004</v>
          </cell>
          <cell r="K178" t="str">
            <v>Y</v>
          </cell>
        </row>
        <row r="179">
          <cell r="C179">
            <v>587002</v>
          </cell>
          <cell r="G179">
            <v>133.62</v>
          </cell>
          <cell r="J179">
            <v>807500</v>
          </cell>
          <cell r="K179" t="str">
            <v>Y</v>
          </cell>
        </row>
        <row r="180">
          <cell r="C180">
            <v>587002</v>
          </cell>
          <cell r="G180">
            <v>22019.73</v>
          </cell>
          <cell r="J180">
            <v>808100</v>
          </cell>
          <cell r="K180" t="str">
            <v>Y</v>
          </cell>
        </row>
        <row r="181">
          <cell r="C181">
            <v>588000</v>
          </cell>
          <cell r="G181">
            <v>86.63</v>
          </cell>
          <cell r="J181">
            <v>808200</v>
          </cell>
          <cell r="K181" t="str">
            <v>Y</v>
          </cell>
        </row>
        <row r="182">
          <cell r="C182">
            <v>588000</v>
          </cell>
          <cell r="G182">
            <v>176990.86</v>
          </cell>
          <cell r="J182">
            <v>812005</v>
          </cell>
          <cell r="K182" t="str">
            <v>Y</v>
          </cell>
        </row>
        <row r="183">
          <cell r="C183">
            <v>588000</v>
          </cell>
          <cell r="G183">
            <v>54293.83</v>
          </cell>
          <cell r="J183">
            <v>813000</v>
          </cell>
          <cell r="K183" t="str">
            <v>Y</v>
          </cell>
        </row>
        <row r="184">
          <cell r="C184">
            <v>588000</v>
          </cell>
          <cell r="G184">
            <v>17430.52</v>
          </cell>
          <cell r="J184">
            <v>813001</v>
          </cell>
          <cell r="K184" t="str">
            <v>Y</v>
          </cell>
        </row>
        <row r="185">
          <cell r="C185">
            <v>588000</v>
          </cell>
          <cell r="G185">
            <v>169512.16</v>
          </cell>
          <cell r="J185">
            <v>840000</v>
          </cell>
          <cell r="K185" t="str">
            <v>Y</v>
          </cell>
        </row>
        <row r="186">
          <cell r="C186">
            <v>590000</v>
          </cell>
          <cell r="G186">
            <v>579.57000000000005</v>
          </cell>
          <cell r="J186">
            <v>841000</v>
          </cell>
          <cell r="K186" t="str">
            <v>Y</v>
          </cell>
        </row>
        <row r="187">
          <cell r="C187">
            <v>590000</v>
          </cell>
          <cell r="G187">
            <v>4590.28</v>
          </cell>
          <cell r="J187">
            <v>843900</v>
          </cell>
          <cell r="K187" t="str">
            <v>Y</v>
          </cell>
        </row>
        <row r="188">
          <cell r="C188">
            <v>590000</v>
          </cell>
          <cell r="G188">
            <v>47905.82</v>
          </cell>
          <cell r="J188">
            <v>850000</v>
          </cell>
          <cell r="K188" t="str">
            <v>Y</v>
          </cell>
        </row>
        <row r="189">
          <cell r="C189">
            <v>590000</v>
          </cell>
          <cell r="G189">
            <v>79213.66</v>
          </cell>
          <cell r="J189">
            <v>851000</v>
          </cell>
          <cell r="K189" t="str">
            <v>Y</v>
          </cell>
        </row>
        <row r="190">
          <cell r="C190">
            <v>590000</v>
          </cell>
          <cell r="G190">
            <v>90205.71</v>
          </cell>
          <cell r="J190">
            <v>856000</v>
          </cell>
          <cell r="K190" t="str">
            <v>Y</v>
          </cell>
        </row>
        <row r="191">
          <cell r="C191">
            <v>592000</v>
          </cell>
          <cell r="G191">
            <v>374.06</v>
          </cell>
          <cell r="J191">
            <v>857000</v>
          </cell>
          <cell r="K191" t="str">
            <v>Y</v>
          </cell>
        </row>
        <row r="192">
          <cell r="C192">
            <v>592000</v>
          </cell>
          <cell r="G192">
            <v>327431.81</v>
          </cell>
          <cell r="J192">
            <v>857001</v>
          </cell>
          <cell r="K192" t="str">
            <v>Y</v>
          </cell>
        </row>
        <row r="193">
          <cell r="C193">
            <v>592000</v>
          </cell>
          <cell r="G193">
            <v>623.28</v>
          </cell>
          <cell r="J193">
            <v>859000</v>
          </cell>
          <cell r="K193" t="str">
            <v>Y</v>
          </cell>
        </row>
        <row r="194">
          <cell r="C194">
            <v>592000</v>
          </cell>
          <cell r="G194">
            <v>223758.43</v>
          </cell>
          <cell r="J194">
            <v>859001</v>
          </cell>
          <cell r="K194" t="str">
            <v>Y</v>
          </cell>
        </row>
        <row r="195">
          <cell r="C195">
            <v>593001</v>
          </cell>
          <cell r="G195">
            <v>219770.29</v>
          </cell>
          <cell r="J195">
            <v>861000</v>
          </cell>
          <cell r="K195" t="str">
            <v>Y</v>
          </cell>
        </row>
        <row r="196">
          <cell r="C196">
            <v>593001</v>
          </cell>
          <cell r="G196">
            <v>149714.78</v>
          </cell>
          <cell r="J196">
            <v>862000</v>
          </cell>
          <cell r="K196" t="str">
            <v>Y</v>
          </cell>
        </row>
        <row r="197">
          <cell r="C197">
            <v>593002</v>
          </cell>
          <cell r="G197">
            <v>52661.95</v>
          </cell>
          <cell r="J197">
            <v>863000</v>
          </cell>
          <cell r="K197" t="str">
            <v>Y</v>
          </cell>
        </row>
        <row r="198">
          <cell r="C198">
            <v>593002</v>
          </cell>
          <cell r="G198">
            <v>723844.13</v>
          </cell>
          <cell r="J198">
            <v>865000</v>
          </cell>
          <cell r="K198" t="str">
            <v>Y</v>
          </cell>
        </row>
        <row r="199">
          <cell r="C199">
            <v>593002</v>
          </cell>
          <cell r="G199">
            <v>20347.490000000002</v>
          </cell>
          <cell r="J199">
            <v>865001</v>
          </cell>
          <cell r="K199" t="str">
            <v>Y</v>
          </cell>
        </row>
        <row r="200">
          <cell r="C200">
            <v>593002</v>
          </cell>
          <cell r="G200">
            <v>44439.75</v>
          </cell>
          <cell r="J200">
            <v>867000</v>
          </cell>
          <cell r="K200" t="str">
            <v>Y</v>
          </cell>
        </row>
        <row r="201">
          <cell r="C201">
            <v>593002</v>
          </cell>
          <cell r="G201">
            <v>573752.15</v>
          </cell>
          <cell r="J201">
            <v>870000</v>
          </cell>
          <cell r="K201" t="str">
            <v>Y</v>
          </cell>
        </row>
        <row r="202">
          <cell r="C202">
            <v>593003</v>
          </cell>
          <cell r="G202">
            <v>1252.75</v>
          </cell>
          <cell r="J202">
            <v>871000</v>
          </cell>
          <cell r="K202" t="str">
            <v>Y</v>
          </cell>
        </row>
        <row r="203">
          <cell r="C203">
            <v>593003</v>
          </cell>
          <cell r="G203">
            <v>847.61</v>
          </cell>
          <cell r="J203">
            <v>871001</v>
          </cell>
          <cell r="K203" t="str">
            <v>Y</v>
          </cell>
        </row>
        <row r="204">
          <cell r="C204">
            <v>593004</v>
          </cell>
          <cell r="G204">
            <v>17601.36</v>
          </cell>
          <cell r="J204">
            <v>874000</v>
          </cell>
          <cell r="K204" t="str">
            <v>Y</v>
          </cell>
        </row>
        <row r="205">
          <cell r="C205">
            <v>593004</v>
          </cell>
          <cell r="G205">
            <v>1928.08</v>
          </cell>
          <cell r="J205">
            <v>875000</v>
          </cell>
          <cell r="K205" t="str">
            <v>Y</v>
          </cell>
        </row>
        <row r="206">
          <cell r="C206">
            <v>593004</v>
          </cell>
          <cell r="G206">
            <v>99378.41</v>
          </cell>
          <cell r="J206">
            <v>876000</v>
          </cell>
          <cell r="K206" t="str">
            <v>Y</v>
          </cell>
        </row>
        <row r="207">
          <cell r="C207">
            <v>593004</v>
          </cell>
          <cell r="G207">
            <v>106763.88</v>
          </cell>
          <cell r="J207">
            <v>877000</v>
          </cell>
          <cell r="K207" t="str">
            <v>Y</v>
          </cell>
        </row>
        <row r="208">
          <cell r="C208">
            <v>593004</v>
          </cell>
          <cell r="G208">
            <v>153746.32</v>
          </cell>
          <cell r="J208">
            <v>878000</v>
          </cell>
          <cell r="K208" t="str">
            <v>Y</v>
          </cell>
        </row>
        <row r="209">
          <cell r="C209">
            <v>594000</v>
          </cell>
          <cell r="G209">
            <v>52021.22</v>
          </cell>
          <cell r="J209">
            <v>878001</v>
          </cell>
          <cell r="K209" t="str">
            <v>Y</v>
          </cell>
        </row>
        <row r="210">
          <cell r="C210">
            <v>594000</v>
          </cell>
          <cell r="G210">
            <v>6671.71</v>
          </cell>
          <cell r="J210">
            <v>878002</v>
          </cell>
          <cell r="K210" t="str">
            <v>Y</v>
          </cell>
        </row>
        <row r="211">
          <cell r="C211">
            <v>594000</v>
          </cell>
          <cell r="G211">
            <v>16961.400000000001</v>
          </cell>
          <cell r="J211">
            <v>878003</v>
          </cell>
          <cell r="K211" t="str">
            <v>Y</v>
          </cell>
        </row>
        <row r="212">
          <cell r="C212">
            <v>594000</v>
          </cell>
          <cell r="G212">
            <v>51528.76</v>
          </cell>
          <cell r="J212">
            <v>878004</v>
          </cell>
          <cell r="K212" t="str">
            <v>Y</v>
          </cell>
        </row>
        <row r="213">
          <cell r="C213">
            <v>595000</v>
          </cell>
          <cell r="G213">
            <v>42165.96</v>
          </cell>
          <cell r="J213">
            <v>879000</v>
          </cell>
          <cell r="K213" t="str">
            <v>Y</v>
          </cell>
        </row>
        <row r="214">
          <cell r="C214">
            <v>595000</v>
          </cell>
          <cell r="G214">
            <v>28706.47</v>
          </cell>
          <cell r="J214">
            <v>880000</v>
          </cell>
          <cell r="K214" t="str">
            <v>Y</v>
          </cell>
        </row>
        <row r="215">
          <cell r="C215">
            <v>596000</v>
          </cell>
          <cell r="G215">
            <v>129809.47</v>
          </cell>
          <cell r="J215">
            <v>880001</v>
          </cell>
          <cell r="K215" t="str">
            <v>Y</v>
          </cell>
        </row>
        <row r="216">
          <cell r="C216">
            <v>596000</v>
          </cell>
          <cell r="G216">
            <v>88416.42</v>
          </cell>
          <cell r="J216">
            <v>885000</v>
          </cell>
          <cell r="K216" t="str">
            <v>Y</v>
          </cell>
        </row>
        <row r="217">
          <cell r="C217">
            <v>598000</v>
          </cell>
          <cell r="G217">
            <v>14486.84</v>
          </cell>
          <cell r="J217">
            <v>886000</v>
          </cell>
          <cell r="K217" t="str">
            <v>Y</v>
          </cell>
        </row>
        <row r="218">
          <cell r="C218">
            <v>598000</v>
          </cell>
          <cell r="G218">
            <v>25707.38</v>
          </cell>
          <cell r="J218">
            <v>887000</v>
          </cell>
          <cell r="K218" t="str">
            <v>Y</v>
          </cell>
        </row>
        <row r="219">
          <cell r="C219">
            <v>598000</v>
          </cell>
          <cell r="G219">
            <v>27362</v>
          </cell>
          <cell r="J219">
            <v>889000</v>
          </cell>
          <cell r="K219" t="str">
            <v>Y</v>
          </cell>
        </row>
        <row r="220">
          <cell r="C220">
            <v>586000</v>
          </cell>
          <cell r="G220">
            <v>83685.84</v>
          </cell>
          <cell r="J220">
            <v>890000</v>
          </cell>
          <cell r="K220" t="str">
            <v>Y</v>
          </cell>
        </row>
        <row r="221">
          <cell r="C221">
            <v>586000</v>
          </cell>
          <cell r="G221">
            <v>443861.54</v>
          </cell>
          <cell r="J221">
            <v>891000</v>
          </cell>
          <cell r="K221" t="str">
            <v>Y</v>
          </cell>
        </row>
        <row r="222">
          <cell r="C222">
            <v>586000</v>
          </cell>
          <cell r="G222">
            <v>3496.89</v>
          </cell>
          <cell r="J222">
            <v>892000</v>
          </cell>
          <cell r="K222" t="str">
            <v>Y</v>
          </cell>
        </row>
        <row r="223">
          <cell r="C223">
            <v>586000</v>
          </cell>
          <cell r="G223">
            <v>764.29</v>
          </cell>
          <cell r="J223">
            <v>893000</v>
          </cell>
          <cell r="K223" t="str">
            <v>Y</v>
          </cell>
        </row>
        <row r="224">
          <cell r="C224">
            <v>586000</v>
          </cell>
          <cell r="G224">
            <v>362124.75</v>
          </cell>
          <cell r="J224">
            <v>894000</v>
          </cell>
          <cell r="K224" t="str">
            <v>Y</v>
          </cell>
        </row>
        <row r="225">
          <cell r="C225">
            <v>586001</v>
          </cell>
          <cell r="G225">
            <v>-1396.47</v>
          </cell>
          <cell r="J225">
            <v>600000</v>
          </cell>
          <cell r="K225" t="str">
            <v>Y</v>
          </cell>
        </row>
        <row r="226">
          <cell r="C226">
            <v>586001</v>
          </cell>
          <cell r="G226">
            <v>-942.62</v>
          </cell>
          <cell r="J226">
            <v>600001</v>
          </cell>
          <cell r="K226" t="str">
            <v>Y</v>
          </cell>
        </row>
        <row r="227">
          <cell r="C227">
            <v>586002</v>
          </cell>
          <cell r="G227">
            <v>2880.08</v>
          </cell>
          <cell r="J227">
            <v>601000</v>
          </cell>
          <cell r="K227" t="str">
            <v>Y</v>
          </cell>
        </row>
        <row r="228">
          <cell r="C228">
            <v>586002</v>
          </cell>
          <cell r="G228">
            <v>727.86</v>
          </cell>
          <cell r="J228">
            <v>601001</v>
          </cell>
          <cell r="K228" t="str">
            <v>Y</v>
          </cell>
        </row>
        <row r="229">
          <cell r="C229">
            <v>586002</v>
          </cell>
          <cell r="G229">
            <v>2458.0700000000002</v>
          </cell>
          <cell r="J229">
            <v>603000</v>
          </cell>
          <cell r="K229" t="str">
            <v>Y</v>
          </cell>
        </row>
        <row r="230">
          <cell r="C230">
            <v>586003</v>
          </cell>
          <cell r="G230">
            <v>122397.07</v>
          </cell>
          <cell r="J230">
            <v>603001</v>
          </cell>
          <cell r="K230" t="str">
            <v>Y</v>
          </cell>
        </row>
        <row r="231">
          <cell r="C231">
            <v>586003</v>
          </cell>
          <cell r="G231">
            <v>254.76</v>
          </cell>
          <cell r="J231">
            <v>610000</v>
          </cell>
          <cell r="K231" t="str">
            <v>Y</v>
          </cell>
        </row>
        <row r="232">
          <cell r="C232">
            <v>586003</v>
          </cell>
          <cell r="G232">
            <v>83571.28</v>
          </cell>
          <cell r="J232">
            <v>610001</v>
          </cell>
          <cell r="K232" t="str">
            <v>Y</v>
          </cell>
        </row>
        <row r="233">
          <cell r="C233">
            <v>588000</v>
          </cell>
          <cell r="G233">
            <v>6365.49</v>
          </cell>
          <cell r="J233">
            <v>612000</v>
          </cell>
          <cell r="K233" t="str">
            <v>Y</v>
          </cell>
        </row>
        <row r="234">
          <cell r="C234">
            <v>588000</v>
          </cell>
          <cell r="G234">
            <v>4320.7299999999996</v>
          </cell>
          <cell r="J234">
            <v>612001</v>
          </cell>
          <cell r="K234" t="str">
            <v>Y</v>
          </cell>
        </row>
        <row r="235">
          <cell r="C235">
            <v>597000</v>
          </cell>
          <cell r="G235">
            <v>54034.04</v>
          </cell>
          <cell r="J235">
            <v>612003</v>
          </cell>
          <cell r="K235" t="str">
            <v>Y</v>
          </cell>
        </row>
        <row r="236">
          <cell r="C236">
            <v>597000</v>
          </cell>
          <cell r="G236">
            <v>72648.679999999993</v>
          </cell>
          <cell r="J236">
            <v>614000</v>
          </cell>
          <cell r="K236" t="str">
            <v>Y</v>
          </cell>
        </row>
        <row r="237">
          <cell r="C237">
            <v>597000</v>
          </cell>
          <cell r="G237">
            <v>50424.07</v>
          </cell>
          <cell r="J237">
            <v>614001</v>
          </cell>
          <cell r="K237" t="str">
            <v>Y</v>
          </cell>
        </row>
        <row r="238">
          <cell r="C238">
            <v>597000</v>
          </cell>
          <cell r="G238">
            <v>120559.28</v>
          </cell>
          <cell r="J238">
            <v>614002</v>
          </cell>
          <cell r="K238" t="str">
            <v>Y</v>
          </cell>
        </row>
        <row r="239">
          <cell r="C239">
            <v>597002</v>
          </cell>
          <cell r="G239">
            <v>254.76</v>
          </cell>
          <cell r="J239">
            <v>616000</v>
          </cell>
          <cell r="K239" t="str">
            <v>Y</v>
          </cell>
        </row>
        <row r="240">
          <cell r="C240">
            <v>597002</v>
          </cell>
          <cell r="G240">
            <v>173.24</v>
          </cell>
          <cell r="J240">
            <v>616001</v>
          </cell>
          <cell r="K240" t="str">
            <v>Y</v>
          </cell>
        </row>
        <row r="241">
          <cell r="C241">
            <v>587000</v>
          </cell>
          <cell r="G241">
            <v>4308.6099999999997</v>
          </cell>
          <cell r="J241">
            <v>617000</v>
          </cell>
          <cell r="K241" t="str">
            <v>Y</v>
          </cell>
        </row>
        <row r="242">
          <cell r="C242">
            <v>587000</v>
          </cell>
          <cell r="G242">
            <v>328.9</v>
          </cell>
          <cell r="J242">
            <v>617001</v>
          </cell>
          <cell r="K242" t="str">
            <v>Y</v>
          </cell>
        </row>
        <row r="243">
          <cell r="C243">
            <v>587000</v>
          </cell>
          <cell r="G243">
            <v>3175.3</v>
          </cell>
          <cell r="J243">
            <v>620000</v>
          </cell>
          <cell r="K243" t="str">
            <v>Y</v>
          </cell>
        </row>
        <row r="244">
          <cell r="C244">
            <v>587002</v>
          </cell>
          <cell r="G244">
            <v>5738.67</v>
          </cell>
          <cell r="J244">
            <v>620001</v>
          </cell>
          <cell r="K244" t="str">
            <v>Y</v>
          </cell>
        </row>
        <row r="245">
          <cell r="C245">
            <v>587002</v>
          </cell>
          <cell r="G245">
            <v>3891.33</v>
          </cell>
          <cell r="J245">
            <v>621000</v>
          </cell>
          <cell r="K245" t="str">
            <v>Y</v>
          </cell>
        </row>
        <row r="246">
          <cell r="C246">
            <v>903006</v>
          </cell>
          <cell r="G246">
            <v>15460.95</v>
          </cell>
          <cell r="J246">
            <v>623000</v>
          </cell>
          <cell r="K246" t="str">
            <v>Y</v>
          </cell>
        </row>
        <row r="247">
          <cell r="C247">
            <v>903006</v>
          </cell>
          <cell r="G247">
            <v>4363.47</v>
          </cell>
          <cell r="J247">
            <v>623001</v>
          </cell>
          <cell r="K247" t="str">
            <v>Y</v>
          </cell>
        </row>
        <row r="248">
          <cell r="C248">
            <v>903006</v>
          </cell>
          <cell r="G248">
            <v>13505.36</v>
          </cell>
          <cell r="J248">
            <v>623003</v>
          </cell>
          <cell r="K248" t="str">
            <v>Y</v>
          </cell>
        </row>
        <row r="249">
          <cell r="C249">
            <v>903008</v>
          </cell>
          <cell r="G249">
            <v>42281.13</v>
          </cell>
          <cell r="J249">
            <v>624000</v>
          </cell>
          <cell r="K249" t="str">
            <v>Y</v>
          </cell>
        </row>
        <row r="250">
          <cell r="C250">
            <v>903008</v>
          </cell>
          <cell r="G250">
            <v>8000.31</v>
          </cell>
          <cell r="J250">
            <v>624001</v>
          </cell>
          <cell r="K250" t="str">
            <v>Y</v>
          </cell>
        </row>
        <row r="251">
          <cell r="C251">
            <v>903008</v>
          </cell>
          <cell r="G251">
            <v>34251.17</v>
          </cell>
          <cell r="J251">
            <v>626000</v>
          </cell>
          <cell r="K251" t="str">
            <v>Y</v>
          </cell>
        </row>
        <row r="252">
          <cell r="C252">
            <v>908000</v>
          </cell>
          <cell r="G252">
            <v>13708.16</v>
          </cell>
          <cell r="J252">
            <v>626001</v>
          </cell>
          <cell r="K252" t="str">
            <v>Y</v>
          </cell>
        </row>
        <row r="253">
          <cell r="C253">
            <v>908000</v>
          </cell>
          <cell r="G253">
            <v>32570.41</v>
          </cell>
          <cell r="J253">
            <v>630000</v>
          </cell>
          <cell r="K253" t="str">
            <v>Y</v>
          </cell>
        </row>
        <row r="254">
          <cell r="C254">
            <v>908000</v>
          </cell>
          <cell r="G254">
            <v>46780.89</v>
          </cell>
          <cell r="J254">
            <v>631000</v>
          </cell>
          <cell r="K254" t="str">
            <v>Y</v>
          </cell>
        </row>
        <row r="255">
          <cell r="C255">
            <v>908000</v>
          </cell>
          <cell r="G255">
            <v>63401.65</v>
          </cell>
          <cell r="J255">
            <v>631001</v>
          </cell>
          <cell r="K255" t="str">
            <v>Y</v>
          </cell>
        </row>
        <row r="256">
          <cell r="C256">
            <v>912000</v>
          </cell>
          <cell r="G256">
            <v>25796.61</v>
          </cell>
          <cell r="J256">
            <v>633000</v>
          </cell>
          <cell r="K256" t="str">
            <v>Y</v>
          </cell>
        </row>
        <row r="257">
          <cell r="C257">
            <v>912000</v>
          </cell>
          <cell r="G257">
            <v>139565</v>
          </cell>
          <cell r="J257">
            <v>633001</v>
          </cell>
          <cell r="K257" t="str">
            <v>Y</v>
          </cell>
        </row>
        <row r="258">
          <cell r="C258">
            <v>912000</v>
          </cell>
          <cell r="G258">
            <v>126355.99</v>
          </cell>
          <cell r="J258">
            <v>633002</v>
          </cell>
          <cell r="K258" t="str">
            <v>Y</v>
          </cell>
        </row>
        <row r="259">
          <cell r="C259">
            <v>912000</v>
          </cell>
          <cell r="G259">
            <v>198762.78</v>
          </cell>
          <cell r="J259">
            <v>633003</v>
          </cell>
          <cell r="K259" t="str">
            <v>Y</v>
          </cell>
        </row>
        <row r="260">
          <cell r="C260">
            <v>870000</v>
          </cell>
          <cell r="G260">
            <v>44788.82</v>
          </cell>
          <cell r="J260">
            <v>640000</v>
          </cell>
          <cell r="K260" t="str">
            <v>Y</v>
          </cell>
        </row>
        <row r="261">
          <cell r="C261">
            <v>870000</v>
          </cell>
          <cell r="G261">
            <v>2069.2199999999998</v>
          </cell>
          <cell r="J261">
            <v>640001</v>
          </cell>
          <cell r="K261" t="str">
            <v>Y</v>
          </cell>
        </row>
        <row r="262">
          <cell r="C262">
            <v>870000</v>
          </cell>
          <cell r="G262">
            <v>587449.93999999994</v>
          </cell>
          <cell r="J262">
            <v>641000</v>
          </cell>
          <cell r="K262" t="str">
            <v>Y</v>
          </cell>
        </row>
        <row r="263">
          <cell r="C263">
            <v>870000</v>
          </cell>
          <cell r="G263">
            <v>184611.21</v>
          </cell>
          <cell r="J263">
            <v>641001</v>
          </cell>
          <cell r="K263" t="str">
            <v>Y</v>
          </cell>
        </row>
        <row r="264">
          <cell r="C264">
            <v>870000</v>
          </cell>
          <cell r="G264">
            <v>557897.52</v>
          </cell>
          <cell r="J264">
            <v>642000</v>
          </cell>
          <cell r="K264" t="str">
            <v>Y</v>
          </cell>
        </row>
        <row r="265">
          <cell r="C265">
            <v>871000</v>
          </cell>
          <cell r="G265">
            <v>300656.73</v>
          </cell>
          <cell r="J265">
            <v>642001</v>
          </cell>
          <cell r="K265" t="str">
            <v>Y</v>
          </cell>
        </row>
        <row r="266">
          <cell r="C266">
            <v>871000</v>
          </cell>
          <cell r="G266">
            <v>204818.03</v>
          </cell>
          <cell r="J266">
            <v>643000</v>
          </cell>
          <cell r="K266" t="str">
            <v>Y</v>
          </cell>
        </row>
        <row r="267">
          <cell r="C267">
            <v>874000</v>
          </cell>
          <cell r="G267">
            <v>7612.13</v>
          </cell>
          <cell r="J267">
            <v>643001</v>
          </cell>
          <cell r="K267" t="str">
            <v>Y</v>
          </cell>
        </row>
        <row r="268">
          <cell r="C268">
            <v>874000</v>
          </cell>
          <cell r="G268">
            <v>360706.25</v>
          </cell>
          <cell r="J268">
            <v>650000</v>
          </cell>
          <cell r="K268" t="str">
            <v>Y</v>
          </cell>
        </row>
        <row r="269">
          <cell r="C269">
            <v>874000</v>
          </cell>
          <cell r="G269">
            <v>68181.69</v>
          </cell>
          <cell r="J269">
            <v>650001</v>
          </cell>
          <cell r="K269" t="str">
            <v>Y</v>
          </cell>
        </row>
        <row r="270">
          <cell r="C270">
            <v>874000</v>
          </cell>
          <cell r="G270">
            <v>276440.03000000003</v>
          </cell>
          <cell r="J270">
            <v>651000</v>
          </cell>
          <cell r="K270" t="str">
            <v>Y</v>
          </cell>
        </row>
        <row r="271">
          <cell r="C271">
            <v>874000</v>
          </cell>
          <cell r="G271">
            <v>485637.54</v>
          </cell>
          <cell r="J271">
            <v>651001</v>
          </cell>
          <cell r="K271" t="str">
            <v>Y</v>
          </cell>
        </row>
        <row r="272">
          <cell r="C272">
            <v>875000</v>
          </cell>
          <cell r="G272">
            <v>117823.73</v>
          </cell>
          <cell r="J272">
            <v>652000</v>
          </cell>
          <cell r="K272" t="str">
            <v>Y</v>
          </cell>
        </row>
        <row r="273">
          <cell r="C273">
            <v>875000</v>
          </cell>
          <cell r="G273">
            <v>179.91</v>
          </cell>
          <cell r="J273">
            <v>652001</v>
          </cell>
          <cell r="K273" t="str">
            <v>Y</v>
          </cell>
        </row>
        <row r="274">
          <cell r="C274">
            <v>875000</v>
          </cell>
          <cell r="G274">
            <v>80337.84</v>
          </cell>
          <cell r="J274">
            <v>652002</v>
          </cell>
          <cell r="K274" t="str">
            <v>Y</v>
          </cell>
        </row>
        <row r="275">
          <cell r="C275">
            <v>877000</v>
          </cell>
          <cell r="G275">
            <v>5587.07</v>
          </cell>
          <cell r="J275">
            <v>660000</v>
          </cell>
          <cell r="K275" t="str">
            <v>Y</v>
          </cell>
        </row>
        <row r="276">
          <cell r="C276">
            <v>877000</v>
          </cell>
          <cell r="G276">
            <v>154.21</v>
          </cell>
          <cell r="J276">
            <v>661000</v>
          </cell>
          <cell r="K276" t="str">
            <v>Y</v>
          </cell>
        </row>
        <row r="277">
          <cell r="C277">
            <v>877000</v>
          </cell>
          <cell r="G277">
            <v>3910.44</v>
          </cell>
          <cell r="J277">
            <v>662000</v>
          </cell>
          <cell r="K277" t="str">
            <v>Y</v>
          </cell>
        </row>
        <row r="278">
          <cell r="C278">
            <v>878003</v>
          </cell>
          <cell r="G278">
            <v>1914.86</v>
          </cell>
          <cell r="J278">
            <v>663001</v>
          </cell>
          <cell r="K278" t="str">
            <v>Y</v>
          </cell>
        </row>
        <row r="279">
          <cell r="C279">
            <v>878003</v>
          </cell>
          <cell r="G279">
            <v>1307.78</v>
          </cell>
          <cell r="J279">
            <v>663002</v>
          </cell>
          <cell r="K279" t="str">
            <v>Y</v>
          </cell>
        </row>
        <row r="280">
          <cell r="C280">
            <v>879000</v>
          </cell>
          <cell r="G280">
            <v>26244.34</v>
          </cell>
          <cell r="J280">
            <v>664000</v>
          </cell>
          <cell r="K280" t="str">
            <v>Y</v>
          </cell>
        </row>
        <row r="281">
          <cell r="C281">
            <v>879000</v>
          </cell>
          <cell r="G281">
            <v>181551.97</v>
          </cell>
          <cell r="J281">
            <v>665000</v>
          </cell>
          <cell r="K281" t="str">
            <v>Y</v>
          </cell>
        </row>
        <row r="282">
          <cell r="C282">
            <v>879000</v>
          </cell>
          <cell r="G282">
            <v>6545.78</v>
          </cell>
          <cell r="J282">
            <v>665001</v>
          </cell>
          <cell r="K282" t="str">
            <v>Y</v>
          </cell>
        </row>
        <row r="283">
          <cell r="C283">
            <v>879000</v>
          </cell>
          <cell r="G283">
            <v>146072.82</v>
          </cell>
          <cell r="J283">
            <v>670000</v>
          </cell>
          <cell r="K283" t="str">
            <v>Y</v>
          </cell>
        </row>
        <row r="284">
          <cell r="C284">
            <v>880000</v>
          </cell>
          <cell r="G284">
            <v>48180.6</v>
          </cell>
          <cell r="J284">
            <v>671000</v>
          </cell>
          <cell r="K284" t="str">
            <v>Y</v>
          </cell>
        </row>
        <row r="285">
          <cell r="C285">
            <v>880000</v>
          </cell>
          <cell r="G285">
            <v>162764.10999999999</v>
          </cell>
          <cell r="J285">
            <v>672000</v>
          </cell>
          <cell r="K285" t="str">
            <v>Y</v>
          </cell>
        </row>
        <row r="286">
          <cell r="C286">
            <v>880000</v>
          </cell>
          <cell r="G286">
            <v>11722.36</v>
          </cell>
          <cell r="J286">
            <v>673000</v>
          </cell>
          <cell r="K286" t="str">
            <v>Y</v>
          </cell>
        </row>
        <row r="287">
          <cell r="C287">
            <v>880000</v>
          </cell>
          <cell r="G287">
            <v>13925</v>
          </cell>
          <cell r="J287">
            <v>675000</v>
          </cell>
          <cell r="K287" t="str">
            <v>Y</v>
          </cell>
        </row>
        <row r="288">
          <cell r="C288">
            <v>880000</v>
          </cell>
          <cell r="G288">
            <v>161288.64000000001</v>
          </cell>
          <cell r="J288">
            <v>676001</v>
          </cell>
          <cell r="K288" t="str">
            <v>Y</v>
          </cell>
        </row>
        <row r="289">
          <cell r="C289">
            <v>885000</v>
          </cell>
          <cell r="G289">
            <v>700.46</v>
          </cell>
          <cell r="J289">
            <v>676002</v>
          </cell>
          <cell r="K289" t="str">
            <v>Y</v>
          </cell>
        </row>
        <row r="290">
          <cell r="C290">
            <v>885000</v>
          </cell>
          <cell r="G290">
            <v>30844.36</v>
          </cell>
          <cell r="J290">
            <v>676003</v>
          </cell>
          <cell r="K290" t="str">
            <v>Y</v>
          </cell>
        </row>
        <row r="291">
          <cell r="C291">
            <v>885000</v>
          </cell>
          <cell r="G291">
            <v>1698.17</v>
          </cell>
          <cell r="J291">
            <v>676004</v>
          </cell>
          <cell r="K291" t="str">
            <v>Y</v>
          </cell>
        </row>
        <row r="292">
          <cell r="C292">
            <v>885000</v>
          </cell>
          <cell r="G292">
            <v>22643.88</v>
          </cell>
          <cell r="J292">
            <v>676005</v>
          </cell>
          <cell r="K292" t="str">
            <v>Y</v>
          </cell>
        </row>
        <row r="293">
          <cell r="C293">
            <v>887000</v>
          </cell>
          <cell r="G293">
            <v>8384.98</v>
          </cell>
          <cell r="J293">
            <v>677000</v>
          </cell>
          <cell r="K293" t="str">
            <v>Y</v>
          </cell>
        </row>
        <row r="294">
          <cell r="C294">
            <v>887000</v>
          </cell>
          <cell r="G294">
            <v>168154.93</v>
          </cell>
          <cell r="J294">
            <v>340100</v>
          </cell>
          <cell r="K294" t="str">
            <v>Y</v>
          </cell>
        </row>
        <row r="295">
          <cell r="C295">
            <v>887000</v>
          </cell>
          <cell r="G295">
            <v>53136.75</v>
          </cell>
          <cell r="J295">
            <v>340300</v>
          </cell>
          <cell r="K295" t="str">
            <v>Y</v>
          </cell>
        </row>
        <row r="296">
          <cell r="C296">
            <v>887000</v>
          </cell>
          <cell r="G296">
            <v>25102.77</v>
          </cell>
          <cell r="J296">
            <v>340301</v>
          </cell>
          <cell r="K296" t="str">
            <v>Y</v>
          </cell>
        </row>
        <row r="297">
          <cell r="C297">
            <v>887000</v>
          </cell>
          <cell r="G297">
            <v>173608.66</v>
          </cell>
          <cell r="J297">
            <v>340400</v>
          </cell>
          <cell r="K297" t="str">
            <v>Y</v>
          </cell>
        </row>
        <row r="298">
          <cell r="C298">
            <v>889000</v>
          </cell>
          <cell r="G298">
            <v>31956.92</v>
          </cell>
          <cell r="J298">
            <v>340600</v>
          </cell>
          <cell r="K298" t="str">
            <v>Y</v>
          </cell>
        </row>
        <row r="299">
          <cell r="C299">
            <v>889000</v>
          </cell>
          <cell r="G299">
            <v>272.56</v>
          </cell>
          <cell r="J299">
            <v>341000</v>
          </cell>
          <cell r="K299" t="str">
            <v>Y</v>
          </cell>
        </row>
        <row r="300">
          <cell r="C300">
            <v>889000</v>
          </cell>
          <cell r="G300">
            <v>22003.09</v>
          </cell>
          <cell r="J300">
            <v>341500</v>
          </cell>
          <cell r="K300" t="str">
            <v>Y</v>
          </cell>
        </row>
        <row r="301">
          <cell r="C301">
            <v>891000</v>
          </cell>
          <cell r="G301">
            <v>3147.52</v>
          </cell>
          <cell r="J301">
            <v>341600</v>
          </cell>
          <cell r="K301" t="str">
            <v>Y</v>
          </cell>
        </row>
        <row r="302">
          <cell r="C302">
            <v>891000</v>
          </cell>
          <cell r="G302">
            <v>2139.73</v>
          </cell>
          <cell r="J302">
            <v>341800</v>
          </cell>
          <cell r="K302" t="str">
            <v>Y</v>
          </cell>
        </row>
        <row r="303">
          <cell r="C303">
            <v>892000</v>
          </cell>
          <cell r="G303">
            <v>37434.339999999997</v>
          </cell>
          <cell r="J303">
            <v>342000</v>
          </cell>
          <cell r="K303" t="str">
            <v>Y</v>
          </cell>
        </row>
        <row r="304">
          <cell r="C304">
            <v>892000</v>
          </cell>
          <cell r="G304">
            <v>185775.2</v>
          </cell>
          <cell r="J304">
            <v>342100</v>
          </cell>
          <cell r="K304" t="str">
            <v>Y</v>
          </cell>
        </row>
        <row r="305">
          <cell r="C305">
            <v>892000</v>
          </cell>
          <cell r="G305">
            <v>58848.84</v>
          </cell>
          <cell r="J305">
            <v>342800</v>
          </cell>
          <cell r="K305" t="str">
            <v>Y</v>
          </cell>
        </row>
        <row r="306">
          <cell r="C306">
            <v>892000</v>
          </cell>
          <cell r="G306">
            <v>192190.94</v>
          </cell>
          <cell r="J306">
            <v>342801</v>
          </cell>
          <cell r="K306" t="str">
            <v>Y</v>
          </cell>
        </row>
        <row r="307">
          <cell r="C307">
            <v>894000</v>
          </cell>
          <cell r="G307">
            <v>6507.88</v>
          </cell>
          <cell r="J307">
            <v>911000</v>
          </cell>
          <cell r="K307" t="str">
            <v>Y</v>
          </cell>
        </row>
        <row r="308">
          <cell r="C308">
            <v>894000</v>
          </cell>
          <cell r="G308">
            <v>46020.21</v>
          </cell>
          <cell r="J308">
            <v>913000</v>
          </cell>
          <cell r="K308" t="str">
            <v>Y</v>
          </cell>
        </row>
        <row r="309">
          <cell r="C309">
            <v>894000</v>
          </cell>
          <cell r="G309">
            <v>35750.959999999999</v>
          </cell>
          <cell r="J309">
            <v>366110</v>
          </cell>
          <cell r="K309" t="str">
            <v>Y</v>
          </cell>
        </row>
        <row r="310">
          <cell r="C310">
            <v>840000</v>
          </cell>
          <cell r="G310">
            <v>42241.38</v>
          </cell>
          <cell r="J310">
            <v>366120</v>
          </cell>
          <cell r="K310" t="str">
            <v>Y</v>
          </cell>
        </row>
        <row r="311">
          <cell r="C311">
            <v>840000</v>
          </cell>
          <cell r="G311">
            <v>28776.639999999999</v>
          </cell>
          <cell r="J311">
            <v>366210</v>
          </cell>
          <cell r="K311" t="str">
            <v>Y</v>
          </cell>
        </row>
        <row r="312">
          <cell r="C312">
            <v>841000</v>
          </cell>
          <cell r="G312">
            <v>29771.32</v>
          </cell>
          <cell r="J312">
            <v>366230</v>
          </cell>
          <cell r="K312" t="str">
            <v>Y</v>
          </cell>
        </row>
        <row r="313">
          <cell r="C313">
            <v>841000</v>
          </cell>
          <cell r="G313">
            <v>20272.060000000001</v>
          </cell>
          <cell r="J313">
            <v>366310</v>
          </cell>
          <cell r="K313" t="str">
            <v>Y</v>
          </cell>
        </row>
        <row r="314">
          <cell r="C314">
            <v>843900</v>
          </cell>
          <cell r="G314">
            <v>11311.74</v>
          </cell>
          <cell r="J314">
            <v>366410</v>
          </cell>
          <cell r="K314" t="str">
            <v>Y</v>
          </cell>
        </row>
        <row r="315">
          <cell r="C315">
            <v>843900</v>
          </cell>
          <cell r="G315">
            <v>7635.43</v>
          </cell>
          <cell r="J315">
            <v>366510</v>
          </cell>
          <cell r="K315" t="str">
            <v>Y</v>
          </cell>
        </row>
        <row r="316">
          <cell r="C316">
            <v>850000</v>
          </cell>
          <cell r="G316">
            <v>4921.26</v>
          </cell>
          <cell r="J316">
            <v>366530</v>
          </cell>
          <cell r="K316" t="str">
            <v>Y</v>
          </cell>
        </row>
        <row r="317">
          <cell r="C317">
            <v>850000</v>
          </cell>
          <cell r="G317">
            <v>1303.52</v>
          </cell>
          <cell r="J317">
            <v>366540</v>
          </cell>
          <cell r="K317" t="str">
            <v>Y</v>
          </cell>
        </row>
        <row r="318">
          <cell r="C318">
            <v>850000</v>
          </cell>
          <cell r="G318">
            <v>19421.669999999998</v>
          </cell>
          <cell r="J318">
            <v>366610</v>
          </cell>
          <cell r="K318" t="str">
            <v>Y</v>
          </cell>
        </row>
        <row r="319">
          <cell r="C319">
            <v>850000</v>
          </cell>
          <cell r="G319">
            <v>17431.490000000002</v>
          </cell>
          <cell r="J319"/>
          <cell r="K319"/>
        </row>
        <row r="320">
          <cell r="C320">
            <v>851000</v>
          </cell>
          <cell r="G320">
            <v>398.91</v>
          </cell>
          <cell r="J320">
            <v>366611</v>
          </cell>
          <cell r="K320" t="str">
            <v>Y</v>
          </cell>
        </row>
        <row r="321">
          <cell r="C321">
            <v>851000</v>
          </cell>
          <cell r="G321">
            <v>269.26</v>
          </cell>
          <cell r="J321">
            <v>366620</v>
          </cell>
          <cell r="K321" t="str">
            <v>Y</v>
          </cell>
        </row>
        <row r="322">
          <cell r="C322">
            <v>856000</v>
          </cell>
          <cell r="G322">
            <v>205.46</v>
          </cell>
          <cell r="J322">
            <v>553001</v>
          </cell>
          <cell r="K322" t="str">
            <v>Y</v>
          </cell>
        </row>
        <row r="323">
          <cell r="C323">
            <v>856000</v>
          </cell>
          <cell r="G323">
            <v>223.57</v>
          </cell>
          <cell r="J323"/>
          <cell r="K323"/>
        </row>
        <row r="324">
          <cell r="C324">
            <v>856000</v>
          </cell>
          <cell r="G324">
            <v>290.62</v>
          </cell>
          <cell r="J324"/>
          <cell r="K324"/>
        </row>
        <row r="325">
          <cell r="C325">
            <v>857000</v>
          </cell>
          <cell r="G325">
            <v>20867.04</v>
          </cell>
          <cell r="J325"/>
          <cell r="K325"/>
        </row>
        <row r="326">
          <cell r="C326">
            <v>857000</v>
          </cell>
          <cell r="G326">
            <v>4978.95</v>
          </cell>
          <cell r="J326"/>
          <cell r="K326"/>
        </row>
        <row r="327">
          <cell r="C327">
            <v>857000</v>
          </cell>
          <cell r="G327">
            <v>17628.46</v>
          </cell>
          <cell r="J327"/>
          <cell r="K327"/>
        </row>
        <row r="328">
          <cell r="C328">
            <v>857001</v>
          </cell>
          <cell r="G328">
            <v>20033.3</v>
          </cell>
          <cell r="J328"/>
          <cell r="K328"/>
        </row>
        <row r="329">
          <cell r="C329">
            <v>857001</v>
          </cell>
          <cell r="G329">
            <v>1490.08</v>
          </cell>
          <cell r="J329"/>
          <cell r="K329"/>
        </row>
        <row r="330">
          <cell r="C330">
            <v>857001</v>
          </cell>
          <cell r="G330">
            <v>14715.36</v>
          </cell>
          <cell r="J330"/>
          <cell r="K330"/>
        </row>
        <row r="331">
          <cell r="C331">
            <v>859000</v>
          </cell>
          <cell r="G331">
            <v>91.02</v>
          </cell>
          <cell r="J331"/>
          <cell r="K331"/>
        </row>
        <row r="332">
          <cell r="C332">
            <v>859000</v>
          </cell>
          <cell r="G332">
            <v>62.35</v>
          </cell>
          <cell r="J332"/>
          <cell r="K332"/>
        </row>
        <row r="333">
          <cell r="C333">
            <v>861000</v>
          </cell>
          <cell r="G333">
            <v>12116.74</v>
          </cell>
          <cell r="J333"/>
          <cell r="K333"/>
        </row>
        <row r="334">
          <cell r="C334">
            <v>861000</v>
          </cell>
          <cell r="G334">
            <v>7776.14</v>
          </cell>
          <cell r="J334"/>
          <cell r="K334"/>
        </row>
        <row r="335">
          <cell r="C335">
            <v>861000</v>
          </cell>
          <cell r="G335">
            <v>844.87</v>
          </cell>
          <cell r="J335"/>
          <cell r="K335"/>
        </row>
        <row r="336">
          <cell r="C336">
            <v>861000</v>
          </cell>
          <cell r="G336">
            <v>14205.35</v>
          </cell>
          <cell r="J336"/>
          <cell r="K336"/>
        </row>
        <row r="337">
          <cell r="C337">
            <v>865000</v>
          </cell>
          <cell r="G337">
            <v>238.35</v>
          </cell>
          <cell r="J337"/>
          <cell r="K337"/>
        </row>
        <row r="338">
          <cell r="C338">
            <v>865000</v>
          </cell>
          <cell r="G338">
            <v>161.72999999999999</v>
          </cell>
          <cell r="J338"/>
          <cell r="K338"/>
        </row>
        <row r="339">
          <cell r="C339">
            <v>865001</v>
          </cell>
          <cell r="G339">
            <v>348.2</v>
          </cell>
          <cell r="J339"/>
          <cell r="K339"/>
        </row>
        <row r="340">
          <cell r="C340">
            <v>865001</v>
          </cell>
          <cell r="G340">
            <v>173.65</v>
          </cell>
          <cell r="J340"/>
          <cell r="K340"/>
        </row>
        <row r="341">
          <cell r="C341">
            <v>865001</v>
          </cell>
          <cell r="G341">
            <v>354.19</v>
          </cell>
          <cell r="J341"/>
          <cell r="K341"/>
        </row>
        <row r="342">
          <cell r="C342">
            <v>876000</v>
          </cell>
          <cell r="G342">
            <v>57751.78</v>
          </cell>
          <cell r="J342"/>
          <cell r="K342"/>
        </row>
        <row r="343">
          <cell r="C343">
            <v>876000</v>
          </cell>
          <cell r="G343">
            <v>33803.24</v>
          </cell>
          <cell r="J343"/>
          <cell r="K343"/>
        </row>
        <row r="344">
          <cell r="C344">
            <v>876000</v>
          </cell>
          <cell r="G344">
            <v>62365.29</v>
          </cell>
          <cell r="J344"/>
          <cell r="K344"/>
        </row>
        <row r="345">
          <cell r="C345">
            <v>878001</v>
          </cell>
          <cell r="G345">
            <v>24380.26</v>
          </cell>
          <cell r="J345"/>
          <cell r="K345"/>
        </row>
        <row r="346">
          <cell r="C346">
            <v>878001</v>
          </cell>
          <cell r="G346">
            <v>452815.83</v>
          </cell>
          <cell r="J346"/>
          <cell r="K346"/>
        </row>
        <row r="347">
          <cell r="C347">
            <v>878001</v>
          </cell>
          <cell r="G347">
            <v>325037.8</v>
          </cell>
          <cell r="J347"/>
          <cell r="K347"/>
        </row>
        <row r="348">
          <cell r="C348">
            <v>878002</v>
          </cell>
          <cell r="G348">
            <v>71.540000000000006</v>
          </cell>
          <cell r="J348"/>
          <cell r="K348"/>
        </row>
        <row r="349">
          <cell r="C349">
            <v>878002</v>
          </cell>
          <cell r="G349">
            <v>6379.58</v>
          </cell>
          <cell r="J349"/>
          <cell r="K349"/>
        </row>
        <row r="350">
          <cell r="C350">
            <v>878002</v>
          </cell>
          <cell r="G350">
            <v>4379.6499999999996</v>
          </cell>
          <cell r="J350"/>
          <cell r="K350"/>
        </row>
        <row r="351">
          <cell r="C351">
            <v>880000</v>
          </cell>
          <cell r="G351">
            <v>13288.54</v>
          </cell>
          <cell r="J351"/>
          <cell r="K351"/>
        </row>
        <row r="352">
          <cell r="C352">
            <v>880000</v>
          </cell>
          <cell r="G352">
            <v>430.29</v>
          </cell>
          <cell r="J352"/>
          <cell r="K352"/>
        </row>
        <row r="353">
          <cell r="C353">
            <v>880000</v>
          </cell>
          <cell r="G353">
            <v>9347.7099999999991</v>
          </cell>
          <cell r="J353"/>
          <cell r="K353"/>
        </row>
        <row r="354">
          <cell r="C354">
            <v>885000</v>
          </cell>
          <cell r="G354">
            <v>32648.82</v>
          </cell>
          <cell r="J354"/>
          <cell r="K354"/>
        </row>
        <row r="355">
          <cell r="C355">
            <v>885000</v>
          </cell>
          <cell r="G355">
            <v>22244.25</v>
          </cell>
          <cell r="J355"/>
          <cell r="K355"/>
        </row>
        <row r="356">
          <cell r="C356">
            <v>890000</v>
          </cell>
          <cell r="G356">
            <v>29922.38</v>
          </cell>
          <cell r="J356"/>
          <cell r="K356"/>
        </row>
        <row r="357">
          <cell r="C357">
            <v>890000</v>
          </cell>
          <cell r="G357">
            <v>20393.39</v>
          </cell>
          <cell r="J357"/>
          <cell r="K357"/>
        </row>
        <row r="358">
          <cell r="C358">
            <v>893000</v>
          </cell>
          <cell r="G358">
            <v>17271.11</v>
          </cell>
          <cell r="J358"/>
          <cell r="K358"/>
        </row>
        <row r="359">
          <cell r="C359">
            <v>893000</v>
          </cell>
          <cell r="G359">
            <v>137971.13</v>
          </cell>
          <cell r="J359"/>
          <cell r="K359"/>
        </row>
        <row r="360">
          <cell r="C360">
            <v>893000</v>
          </cell>
          <cell r="G360">
            <v>4363.47</v>
          </cell>
          <cell r="J360"/>
          <cell r="K360"/>
        </row>
        <row r="361">
          <cell r="C361">
            <v>893000</v>
          </cell>
          <cell r="G361">
            <v>108767.08</v>
          </cell>
          <cell r="J361"/>
          <cell r="K361"/>
        </row>
        <row r="362">
          <cell r="C362">
            <v>903008</v>
          </cell>
          <cell r="G362">
            <v>47204.160000000003</v>
          </cell>
          <cell r="J362"/>
          <cell r="K362"/>
        </row>
        <row r="363">
          <cell r="C363">
            <v>903008</v>
          </cell>
          <cell r="G363">
            <v>9454.74</v>
          </cell>
          <cell r="J363"/>
          <cell r="K363"/>
        </row>
        <row r="364">
          <cell r="C364">
            <v>903008</v>
          </cell>
          <cell r="G364">
            <v>38588.36</v>
          </cell>
          <cell r="J364"/>
          <cell r="K364"/>
        </row>
        <row r="365">
          <cell r="C365">
            <v>908000</v>
          </cell>
          <cell r="G365">
            <v>13156.11</v>
          </cell>
          <cell r="J365"/>
          <cell r="K365"/>
        </row>
        <row r="366">
          <cell r="C366">
            <v>908000</v>
          </cell>
          <cell r="G366">
            <v>32570.41</v>
          </cell>
          <cell r="J366"/>
          <cell r="K366"/>
        </row>
        <row r="367">
          <cell r="C367">
            <v>908000</v>
          </cell>
          <cell r="G367">
            <v>46780.89</v>
          </cell>
          <cell r="J367"/>
          <cell r="K367"/>
        </row>
        <row r="368">
          <cell r="C368">
            <v>908000</v>
          </cell>
          <cell r="G368">
            <v>63026.26</v>
          </cell>
          <cell r="J368"/>
          <cell r="K368"/>
        </row>
        <row r="369">
          <cell r="C369">
            <v>600000</v>
          </cell>
          <cell r="G369">
            <v>9612.58</v>
          </cell>
          <cell r="J369"/>
          <cell r="K369"/>
        </row>
        <row r="370">
          <cell r="C370">
            <v>600000</v>
          </cell>
          <cell r="G370">
            <v>233.78</v>
          </cell>
          <cell r="J370"/>
          <cell r="K370"/>
        </row>
        <row r="371">
          <cell r="C371">
            <v>600000</v>
          </cell>
          <cell r="G371">
            <v>6686.47</v>
          </cell>
          <cell r="J371"/>
          <cell r="K371"/>
        </row>
        <row r="372">
          <cell r="C372">
            <v>600001</v>
          </cell>
          <cell r="G372">
            <v>0</v>
          </cell>
          <cell r="J372"/>
          <cell r="K372"/>
        </row>
        <row r="373">
          <cell r="C373">
            <v>600001</v>
          </cell>
          <cell r="G373">
            <v>-24.72</v>
          </cell>
          <cell r="J373"/>
          <cell r="K373"/>
        </row>
        <row r="374">
          <cell r="C374">
            <v>601000</v>
          </cell>
          <cell r="G374">
            <v>17332.88</v>
          </cell>
          <cell r="J374"/>
          <cell r="K374"/>
        </row>
        <row r="375">
          <cell r="C375">
            <v>601000</v>
          </cell>
          <cell r="G375">
            <v>11808.31</v>
          </cell>
          <cell r="J375"/>
          <cell r="K375"/>
        </row>
        <row r="376">
          <cell r="C376">
            <v>612000</v>
          </cell>
          <cell r="G376">
            <v>7439.38</v>
          </cell>
          <cell r="J376"/>
          <cell r="K376"/>
        </row>
        <row r="377">
          <cell r="C377">
            <v>612000</v>
          </cell>
          <cell r="G377">
            <v>5069.55</v>
          </cell>
          <cell r="J377"/>
          <cell r="K377"/>
        </row>
        <row r="378">
          <cell r="C378">
            <v>612001</v>
          </cell>
          <cell r="G378">
            <v>3725.67</v>
          </cell>
          <cell r="J378"/>
          <cell r="K378"/>
        </row>
        <row r="379">
          <cell r="C379">
            <v>612001</v>
          </cell>
          <cell r="G379">
            <v>2538.85</v>
          </cell>
          <cell r="J379"/>
          <cell r="K379"/>
        </row>
        <row r="380">
          <cell r="C380">
            <v>614000</v>
          </cell>
          <cell r="G380">
            <v>7439.38</v>
          </cell>
          <cell r="J380"/>
          <cell r="K380"/>
        </row>
        <row r="381">
          <cell r="C381">
            <v>614000</v>
          </cell>
          <cell r="G381">
            <v>5069.55</v>
          </cell>
          <cell r="J381"/>
          <cell r="K381"/>
        </row>
        <row r="382">
          <cell r="C382">
            <v>614001</v>
          </cell>
          <cell r="G382">
            <v>3724.33</v>
          </cell>
          <cell r="J382"/>
          <cell r="K382"/>
        </row>
        <row r="383">
          <cell r="C383">
            <v>614001</v>
          </cell>
          <cell r="G383">
            <v>2537.96</v>
          </cell>
          <cell r="J383"/>
          <cell r="K383"/>
        </row>
        <row r="384">
          <cell r="C384">
            <v>614002</v>
          </cell>
          <cell r="G384">
            <v>7439.38</v>
          </cell>
          <cell r="J384"/>
          <cell r="K384"/>
        </row>
        <row r="385">
          <cell r="C385">
            <v>614002</v>
          </cell>
          <cell r="G385">
            <v>5069.55</v>
          </cell>
          <cell r="J385"/>
          <cell r="K385"/>
        </row>
        <row r="386">
          <cell r="C386">
            <v>616000</v>
          </cell>
          <cell r="G386">
            <v>17587.62</v>
          </cell>
          <cell r="J386"/>
          <cell r="K386"/>
        </row>
        <row r="387">
          <cell r="C387">
            <v>616000</v>
          </cell>
          <cell r="G387">
            <v>4413.62</v>
          </cell>
          <cell r="J387"/>
          <cell r="K387"/>
        </row>
        <row r="388">
          <cell r="C388">
            <v>616000</v>
          </cell>
          <cell r="G388">
            <v>15035.88</v>
          </cell>
          <cell r="J388"/>
          <cell r="K388"/>
        </row>
        <row r="389">
          <cell r="C389">
            <v>616001</v>
          </cell>
          <cell r="G389">
            <v>3725.27</v>
          </cell>
          <cell r="J389"/>
          <cell r="K389"/>
        </row>
        <row r="390">
          <cell r="C390">
            <v>616001</v>
          </cell>
          <cell r="G390">
            <v>2538.5700000000002</v>
          </cell>
          <cell r="J390"/>
          <cell r="K390"/>
        </row>
        <row r="391">
          <cell r="C391">
            <v>620000</v>
          </cell>
          <cell r="G391">
            <v>10114.44</v>
          </cell>
          <cell r="J391"/>
          <cell r="K391"/>
        </row>
        <row r="392">
          <cell r="C392">
            <v>620000</v>
          </cell>
          <cell r="G392">
            <v>690.64</v>
          </cell>
          <cell r="J392"/>
          <cell r="K392"/>
        </row>
        <row r="393">
          <cell r="C393">
            <v>620000</v>
          </cell>
          <cell r="G393">
            <v>17064.849999999999</v>
          </cell>
          <cell r="J393"/>
          <cell r="K393"/>
        </row>
        <row r="394">
          <cell r="C394">
            <v>620000</v>
          </cell>
          <cell r="G394">
            <v>18984.580000000002</v>
          </cell>
          <cell r="J394"/>
          <cell r="K394"/>
        </row>
        <row r="395">
          <cell r="C395">
            <v>620001</v>
          </cell>
          <cell r="G395">
            <v>10117.11</v>
          </cell>
          <cell r="J395"/>
          <cell r="K395"/>
        </row>
        <row r="396">
          <cell r="C396">
            <v>620001</v>
          </cell>
          <cell r="G396">
            <v>-690.64</v>
          </cell>
          <cell r="J396"/>
          <cell r="K396"/>
        </row>
        <row r="397">
          <cell r="C397">
            <v>620001</v>
          </cell>
          <cell r="G397">
            <v>17064.82</v>
          </cell>
          <cell r="J397"/>
          <cell r="K397"/>
        </row>
        <row r="398">
          <cell r="C398">
            <v>620001</v>
          </cell>
          <cell r="G398">
            <v>18040.189999999999</v>
          </cell>
          <cell r="J398"/>
          <cell r="K398"/>
        </row>
        <row r="399">
          <cell r="C399">
            <v>624000</v>
          </cell>
          <cell r="G399">
            <v>136462.56</v>
          </cell>
          <cell r="J399"/>
          <cell r="K399"/>
        </row>
        <row r="400">
          <cell r="C400">
            <v>624000</v>
          </cell>
          <cell r="G400">
            <v>92968.42</v>
          </cell>
          <cell r="J400"/>
          <cell r="K400"/>
        </row>
        <row r="401">
          <cell r="C401">
            <v>624001</v>
          </cell>
          <cell r="G401">
            <v>135330.01999999999</v>
          </cell>
          <cell r="J401"/>
          <cell r="K401"/>
        </row>
        <row r="402">
          <cell r="C402">
            <v>624001</v>
          </cell>
          <cell r="G402">
            <v>92184.34</v>
          </cell>
          <cell r="J402"/>
          <cell r="K402"/>
        </row>
        <row r="403">
          <cell r="C403">
            <v>631000</v>
          </cell>
          <cell r="G403">
            <v>5355.59</v>
          </cell>
          <cell r="J403"/>
          <cell r="K403"/>
        </row>
        <row r="404">
          <cell r="C404">
            <v>631000</v>
          </cell>
          <cell r="G404">
            <v>3650.02</v>
          </cell>
          <cell r="J404"/>
          <cell r="K404"/>
        </row>
        <row r="405">
          <cell r="C405">
            <v>633000</v>
          </cell>
          <cell r="G405">
            <v>58440.14</v>
          </cell>
          <cell r="J405"/>
          <cell r="K405"/>
        </row>
        <row r="406">
          <cell r="C406">
            <v>633000</v>
          </cell>
          <cell r="G406">
            <v>39817.919999999998</v>
          </cell>
          <cell r="J406"/>
          <cell r="K406"/>
        </row>
        <row r="407">
          <cell r="C407">
            <v>633001</v>
          </cell>
          <cell r="G407">
            <v>61163.44</v>
          </cell>
          <cell r="J407"/>
          <cell r="K407"/>
        </row>
        <row r="408">
          <cell r="C408">
            <v>633001</v>
          </cell>
          <cell r="G408">
            <v>41683.410000000003</v>
          </cell>
          <cell r="J408"/>
          <cell r="K408"/>
        </row>
        <row r="409">
          <cell r="C409">
            <v>633002</v>
          </cell>
          <cell r="G409">
            <v>44307.48</v>
          </cell>
          <cell r="J409"/>
          <cell r="K409"/>
        </row>
        <row r="410">
          <cell r="C410">
            <v>633002</v>
          </cell>
          <cell r="G410">
            <v>30190.23</v>
          </cell>
          <cell r="J410"/>
          <cell r="K410"/>
        </row>
        <row r="411">
          <cell r="C411">
            <v>633003</v>
          </cell>
          <cell r="G411">
            <v>12375.4</v>
          </cell>
          <cell r="J411"/>
          <cell r="K411"/>
        </row>
        <row r="412">
          <cell r="C412">
            <v>633003</v>
          </cell>
          <cell r="G412">
            <v>9694.99</v>
          </cell>
          <cell r="J412"/>
          <cell r="K412"/>
        </row>
        <row r="413">
          <cell r="C413">
            <v>633003</v>
          </cell>
          <cell r="G413">
            <v>15100.94</v>
          </cell>
          <cell r="J413"/>
          <cell r="K413"/>
        </row>
        <row r="414">
          <cell r="C414">
            <v>643001</v>
          </cell>
          <cell r="G414">
            <v>825.17</v>
          </cell>
          <cell r="J414"/>
          <cell r="K414"/>
        </row>
        <row r="415">
          <cell r="C415">
            <v>643001</v>
          </cell>
          <cell r="G415">
            <v>559.79999999999995</v>
          </cell>
          <cell r="J415"/>
          <cell r="K415"/>
        </row>
        <row r="416">
          <cell r="C416">
            <v>660000</v>
          </cell>
          <cell r="G416">
            <v>36579.24</v>
          </cell>
          <cell r="J416"/>
          <cell r="K416"/>
        </row>
        <row r="417">
          <cell r="C417">
            <v>660000</v>
          </cell>
          <cell r="G417">
            <v>198.06</v>
          </cell>
          <cell r="J417"/>
          <cell r="K417"/>
        </row>
        <row r="418">
          <cell r="C418">
            <v>660000</v>
          </cell>
          <cell r="G418">
            <v>399421.56</v>
          </cell>
          <cell r="J418"/>
          <cell r="K418"/>
        </row>
        <row r="419">
          <cell r="C419">
            <v>660000</v>
          </cell>
          <cell r="G419">
            <v>172836.74</v>
          </cell>
          <cell r="J419"/>
          <cell r="K419"/>
        </row>
        <row r="420">
          <cell r="C420">
            <v>660000</v>
          </cell>
          <cell r="G420">
            <v>414923.25</v>
          </cell>
          <cell r="J420"/>
          <cell r="K420"/>
        </row>
        <row r="421">
          <cell r="C421">
            <v>662000</v>
          </cell>
          <cell r="G421">
            <v>6352.03</v>
          </cell>
          <cell r="J421"/>
          <cell r="K421"/>
        </row>
        <row r="422">
          <cell r="C422">
            <v>662000</v>
          </cell>
          <cell r="G422">
            <v>270375.52</v>
          </cell>
          <cell r="J422"/>
          <cell r="K422"/>
        </row>
        <row r="423">
          <cell r="C423">
            <v>662000</v>
          </cell>
          <cell r="G423">
            <v>36975.24</v>
          </cell>
          <cell r="J423"/>
          <cell r="K423"/>
        </row>
        <row r="424">
          <cell r="C424">
            <v>662000</v>
          </cell>
          <cell r="G424">
            <v>213651.28</v>
          </cell>
          <cell r="J424"/>
          <cell r="K424"/>
        </row>
        <row r="425">
          <cell r="C425">
            <v>664000</v>
          </cell>
          <cell r="G425">
            <v>25705.83</v>
          </cell>
          <cell r="J425"/>
          <cell r="K425"/>
        </row>
        <row r="426">
          <cell r="C426">
            <v>664000</v>
          </cell>
          <cell r="G426">
            <v>74988.52</v>
          </cell>
          <cell r="J426"/>
          <cell r="K426"/>
        </row>
        <row r="427">
          <cell r="C427">
            <v>664000</v>
          </cell>
          <cell r="G427">
            <v>25</v>
          </cell>
          <cell r="J427"/>
          <cell r="K427"/>
        </row>
        <row r="428">
          <cell r="C428">
            <v>664000</v>
          </cell>
          <cell r="G428">
            <v>68665.69</v>
          </cell>
          <cell r="J428"/>
          <cell r="K428"/>
        </row>
        <row r="429">
          <cell r="C429">
            <v>665000</v>
          </cell>
          <cell r="G429">
            <v>45036.09</v>
          </cell>
          <cell r="J429"/>
          <cell r="K429"/>
        </row>
        <row r="430">
          <cell r="C430">
            <v>665000</v>
          </cell>
          <cell r="G430">
            <v>31217.96</v>
          </cell>
          <cell r="J430"/>
          <cell r="K430"/>
        </row>
        <row r="431">
          <cell r="C431">
            <v>665000</v>
          </cell>
          <cell r="G431">
            <v>71994.78</v>
          </cell>
          <cell r="J431"/>
          <cell r="K431"/>
        </row>
        <row r="432">
          <cell r="C432">
            <v>665000</v>
          </cell>
          <cell r="G432">
            <v>70593.08</v>
          </cell>
          <cell r="J432"/>
          <cell r="K432"/>
        </row>
        <row r="433">
          <cell r="C433">
            <v>665000</v>
          </cell>
          <cell r="G433">
            <v>149127.32</v>
          </cell>
          <cell r="J433"/>
          <cell r="K433"/>
        </row>
        <row r="434">
          <cell r="C434">
            <v>670000</v>
          </cell>
          <cell r="G434">
            <v>323.99</v>
          </cell>
          <cell r="J434"/>
          <cell r="K434"/>
        </row>
        <row r="435">
          <cell r="C435">
            <v>670000</v>
          </cell>
          <cell r="G435">
            <v>178283.34</v>
          </cell>
          <cell r="J435"/>
          <cell r="K435"/>
        </row>
        <row r="436">
          <cell r="C436">
            <v>670000</v>
          </cell>
          <cell r="G436">
            <v>121692.75</v>
          </cell>
          <cell r="J436"/>
          <cell r="K436"/>
        </row>
        <row r="437">
          <cell r="C437">
            <v>672000</v>
          </cell>
          <cell r="G437">
            <v>3725.55</v>
          </cell>
          <cell r="J437"/>
          <cell r="K437"/>
        </row>
        <row r="438">
          <cell r="C438">
            <v>672000</v>
          </cell>
          <cell r="G438">
            <v>0</v>
          </cell>
          <cell r="J438"/>
          <cell r="K438"/>
        </row>
        <row r="439">
          <cell r="C439">
            <v>672000</v>
          </cell>
          <cell r="G439">
            <v>125.15</v>
          </cell>
          <cell r="J439"/>
          <cell r="K439"/>
        </row>
        <row r="440">
          <cell r="C440">
            <v>672000</v>
          </cell>
          <cell r="G440">
            <v>2606.46</v>
          </cell>
          <cell r="J440"/>
          <cell r="K440"/>
        </row>
        <row r="441">
          <cell r="C441">
            <v>673000</v>
          </cell>
          <cell r="G441">
            <v>301280.15000000002</v>
          </cell>
          <cell r="J441"/>
          <cell r="K441"/>
        </row>
        <row r="442">
          <cell r="C442">
            <v>673000</v>
          </cell>
          <cell r="G442">
            <v>100734.79</v>
          </cell>
          <cell r="J442"/>
          <cell r="K442"/>
        </row>
        <row r="443">
          <cell r="C443">
            <v>673000</v>
          </cell>
          <cell r="G443">
            <v>39563.47</v>
          </cell>
          <cell r="J443"/>
          <cell r="K443"/>
        </row>
        <row r="444">
          <cell r="C444">
            <v>673000</v>
          </cell>
          <cell r="G444">
            <v>301284.96999999997</v>
          </cell>
          <cell r="J444"/>
          <cell r="K444"/>
        </row>
        <row r="445">
          <cell r="C445">
            <v>675000</v>
          </cell>
          <cell r="G445">
            <v>18446.71</v>
          </cell>
          <cell r="J445"/>
          <cell r="K445"/>
        </row>
        <row r="446">
          <cell r="C446">
            <v>675000</v>
          </cell>
          <cell r="G446">
            <v>182031.69</v>
          </cell>
          <cell r="J446"/>
          <cell r="K446"/>
        </row>
        <row r="447">
          <cell r="C447">
            <v>675000</v>
          </cell>
          <cell r="G447">
            <v>218646.39999999999</v>
          </cell>
          <cell r="J447"/>
          <cell r="K447"/>
        </row>
        <row r="448">
          <cell r="C448">
            <v>675000</v>
          </cell>
          <cell r="G448">
            <v>27930.37</v>
          </cell>
          <cell r="J448"/>
          <cell r="K448"/>
        </row>
        <row r="449">
          <cell r="C449">
            <v>675000</v>
          </cell>
          <cell r="G449">
            <v>304611.93</v>
          </cell>
          <cell r="J449"/>
          <cell r="K449"/>
        </row>
        <row r="450">
          <cell r="C450">
            <v>677000</v>
          </cell>
          <cell r="G450">
            <v>31896.02</v>
          </cell>
          <cell r="J450"/>
          <cell r="K450"/>
        </row>
        <row r="451">
          <cell r="C451">
            <v>677000</v>
          </cell>
          <cell r="G451">
            <v>28378.47</v>
          </cell>
          <cell r="J451"/>
          <cell r="K451"/>
        </row>
        <row r="452">
          <cell r="C452">
            <v>677000</v>
          </cell>
          <cell r="G452">
            <v>40957.15</v>
          </cell>
          <cell r="J452"/>
          <cell r="K452"/>
        </row>
        <row r="453">
          <cell r="C453">
            <v>640000</v>
          </cell>
          <cell r="G453">
            <v>10117.09</v>
          </cell>
          <cell r="J453"/>
          <cell r="K453"/>
        </row>
        <row r="454">
          <cell r="C454">
            <v>640000</v>
          </cell>
          <cell r="G454">
            <v>98169.1</v>
          </cell>
          <cell r="J454"/>
          <cell r="K454"/>
        </row>
        <row r="455">
          <cell r="C455">
            <v>640000</v>
          </cell>
          <cell r="G455">
            <v>48489.99</v>
          </cell>
          <cell r="J455"/>
          <cell r="K455"/>
        </row>
        <row r="456">
          <cell r="C456">
            <v>640000</v>
          </cell>
          <cell r="G456">
            <v>106804.86</v>
          </cell>
          <cell r="J456"/>
          <cell r="K456"/>
        </row>
        <row r="457">
          <cell r="C457">
            <v>640001</v>
          </cell>
          <cell r="G457">
            <v>10117.129999999999</v>
          </cell>
          <cell r="J457"/>
          <cell r="K457"/>
        </row>
        <row r="458">
          <cell r="C458">
            <v>640001</v>
          </cell>
          <cell r="G458">
            <v>131824.07</v>
          </cell>
          <cell r="J458"/>
          <cell r="K458"/>
        </row>
        <row r="459">
          <cell r="C459">
            <v>640001</v>
          </cell>
          <cell r="G459">
            <v>48490.2</v>
          </cell>
          <cell r="J459"/>
          <cell r="K459"/>
        </row>
        <row r="460">
          <cell r="C460">
            <v>640001</v>
          </cell>
          <cell r="G460">
            <v>129692.1</v>
          </cell>
          <cell r="J460"/>
          <cell r="K460"/>
        </row>
        <row r="461">
          <cell r="C461">
            <v>641000</v>
          </cell>
          <cell r="G461">
            <v>96.65</v>
          </cell>
          <cell r="J461"/>
          <cell r="K461"/>
        </row>
        <row r="462">
          <cell r="C462">
            <v>641000</v>
          </cell>
          <cell r="G462">
            <v>65.72</v>
          </cell>
          <cell r="J462"/>
          <cell r="K462"/>
        </row>
        <row r="463">
          <cell r="C463">
            <v>642000</v>
          </cell>
          <cell r="G463">
            <v>17183.62</v>
          </cell>
          <cell r="J463"/>
          <cell r="K463"/>
        </row>
        <row r="464">
          <cell r="C464">
            <v>642000</v>
          </cell>
          <cell r="G464">
            <v>23625.17</v>
          </cell>
          <cell r="J464"/>
          <cell r="K464"/>
        </row>
        <row r="465">
          <cell r="C465">
            <v>642000</v>
          </cell>
          <cell r="G465">
            <v>43098.080000000002</v>
          </cell>
          <cell r="J465"/>
          <cell r="K465"/>
        </row>
        <row r="466">
          <cell r="C466">
            <v>642000</v>
          </cell>
          <cell r="G466">
            <v>181817.22</v>
          </cell>
          <cell r="J466"/>
          <cell r="K466"/>
        </row>
        <row r="467">
          <cell r="C467">
            <v>642000</v>
          </cell>
          <cell r="G467">
            <v>181039.4</v>
          </cell>
          <cell r="J467"/>
          <cell r="K467"/>
        </row>
        <row r="468">
          <cell r="C468">
            <v>642001</v>
          </cell>
          <cell r="G468">
            <v>17183.509999999998</v>
          </cell>
          <cell r="J468"/>
          <cell r="K468"/>
        </row>
        <row r="469">
          <cell r="C469">
            <v>642001</v>
          </cell>
          <cell r="G469">
            <v>23625.119999999999</v>
          </cell>
          <cell r="J469"/>
          <cell r="K469"/>
        </row>
        <row r="470">
          <cell r="C470">
            <v>642001</v>
          </cell>
          <cell r="G470">
            <v>43098.03</v>
          </cell>
          <cell r="J470"/>
          <cell r="K470"/>
        </row>
        <row r="471">
          <cell r="C471">
            <v>642001</v>
          </cell>
          <cell r="G471">
            <v>159767.04000000001</v>
          </cell>
          <cell r="J471"/>
          <cell r="K471"/>
        </row>
        <row r="472">
          <cell r="C472">
            <v>642001</v>
          </cell>
          <cell r="G472">
            <v>166017.63</v>
          </cell>
          <cell r="J472"/>
          <cell r="K472"/>
        </row>
        <row r="473">
          <cell r="C473">
            <v>643000</v>
          </cell>
          <cell r="G473">
            <v>30657.15</v>
          </cell>
          <cell r="J473"/>
          <cell r="K473"/>
        </row>
        <row r="474">
          <cell r="C474">
            <v>643000</v>
          </cell>
          <cell r="G474">
            <v>20809.02</v>
          </cell>
          <cell r="J474"/>
          <cell r="K474"/>
        </row>
        <row r="475">
          <cell r="C475">
            <v>650000</v>
          </cell>
          <cell r="G475">
            <v>1236.97</v>
          </cell>
          <cell r="J475"/>
          <cell r="K475"/>
        </row>
        <row r="476">
          <cell r="C476">
            <v>650000</v>
          </cell>
          <cell r="G476">
            <v>118013.51</v>
          </cell>
          <cell r="J476"/>
          <cell r="K476"/>
        </row>
        <row r="477">
          <cell r="C477">
            <v>650000</v>
          </cell>
          <cell r="G477">
            <v>81255.710000000006</v>
          </cell>
          <cell r="J477"/>
          <cell r="K477"/>
        </row>
        <row r="478">
          <cell r="C478">
            <v>650001</v>
          </cell>
          <cell r="G478">
            <v>23551.27</v>
          </cell>
          <cell r="J478"/>
          <cell r="K478"/>
        </row>
        <row r="479">
          <cell r="C479">
            <v>650001</v>
          </cell>
          <cell r="G479">
            <v>78758.59</v>
          </cell>
          <cell r="J479"/>
          <cell r="K479"/>
        </row>
        <row r="480">
          <cell r="C480">
            <v>650001</v>
          </cell>
          <cell r="G480">
            <v>69658.009999999995</v>
          </cell>
          <cell r="J480"/>
          <cell r="K480"/>
        </row>
        <row r="481">
          <cell r="C481">
            <v>651000</v>
          </cell>
          <cell r="G481">
            <v>37069.440000000002</v>
          </cell>
          <cell r="J481"/>
          <cell r="K481"/>
        </row>
        <row r="482">
          <cell r="C482">
            <v>651000</v>
          </cell>
          <cell r="G482">
            <v>333.79</v>
          </cell>
          <cell r="J482"/>
          <cell r="K482"/>
        </row>
        <row r="483">
          <cell r="C483">
            <v>651000</v>
          </cell>
          <cell r="G483">
            <v>25460.3</v>
          </cell>
          <cell r="J483"/>
          <cell r="K483"/>
        </row>
        <row r="484">
          <cell r="C484">
            <v>651001</v>
          </cell>
          <cell r="G484">
            <v>45517.54</v>
          </cell>
          <cell r="J484"/>
          <cell r="K484"/>
        </row>
        <row r="485">
          <cell r="C485">
            <v>651001</v>
          </cell>
          <cell r="G485">
            <v>31004.240000000002</v>
          </cell>
          <cell r="J485"/>
          <cell r="K485"/>
        </row>
        <row r="486">
          <cell r="C486">
            <v>652000</v>
          </cell>
          <cell r="G486">
            <v>168467.28</v>
          </cell>
          <cell r="J486"/>
          <cell r="K486"/>
        </row>
        <row r="487">
          <cell r="C487">
            <v>652000</v>
          </cell>
          <cell r="G487">
            <v>19315.810000000001</v>
          </cell>
          <cell r="J487"/>
          <cell r="K487"/>
        </row>
        <row r="488">
          <cell r="C488">
            <v>652000</v>
          </cell>
          <cell r="G488">
            <v>17992.97</v>
          </cell>
          <cell r="J488"/>
          <cell r="K488"/>
        </row>
        <row r="489">
          <cell r="C489">
            <v>652000</v>
          </cell>
          <cell r="G489">
            <v>140144.24</v>
          </cell>
          <cell r="J489"/>
          <cell r="K489"/>
        </row>
        <row r="490">
          <cell r="C490">
            <v>652001</v>
          </cell>
          <cell r="G490">
            <v>158588.48000000001</v>
          </cell>
          <cell r="J490"/>
          <cell r="K490"/>
        </row>
        <row r="491">
          <cell r="C491">
            <v>652001</v>
          </cell>
          <cell r="G491">
            <v>57958.84</v>
          </cell>
          <cell r="J491"/>
          <cell r="K491"/>
        </row>
        <row r="492">
          <cell r="C492">
            <v>652001</v>
          </cell>
          <cell r="G492">
            <v>54013.63</v>
          </cell>
          <cell r="J492"/>
          <cell r="K492"/>
        </row>
        <row r="493">
          <cell r="C493">
            <v>652001</v>
          </cell>
          <cell r="G493">
            <v>184302.47</v>
          </cell>
          <cell r="J493"/>
          <cell r="K493"/>
        </row>
        <row r="494">
          <cell r="C494">
            <v>652002</v>
          </cell>
          <cell r="G494">
            <v>28989.45</v>
          </cell>
          <cell r="J494"/>
          <cell r="K494"/>
        </row>
        <row r="495">
          <cell r="C495">
            <v>652002</v>
          </cell>
          <cell r="G495">
            <v>19752.63</v>
          </cell>
          <cell r="J495"/>
          <cell r="K495"/>
        </row>
        <row r="496">
          <cell r="C496">
            <v>663001</v>
          </cell>
          <cell r="G496">
            <v>95.39</v>
          </cell>
          <cell r="J496"/>
          <cell r="K496"/>
        </row>
        <row r="497">
          <cell r="C497">
            <v>663001</v>
          </cell>
          <cell r="G497">
            <v>395445.87</v>
          </cell>
          <cell r="J497"/>
          <cell r="K497"/>
        </row>
        <row r="498">
          <cell r="C498">
            <v>663001</v>
          </cell>
          <cell r="G498">
            <v>269517.09999999998</v>
          </cell>
          <cell r="J498"/>
          <cell r="K498"/>
        </row>
        <row r="499">
          <cell r="C499">
            <v>663002</v>
          </cell>
          <cell r="G499">
            <v>5344.93</v>
          </cell>
          <cell r="J499"/>
          <cell r="K499"/>
        </row>
        <row r="500">
          <cell r="C500">
            <v>663002</v>
          </cell>
          <cell r="G500">
            <v>3658.2</v>
          </cell>
          <cell r="J500"/>
          <cell r="K500"/>
        </row>
        <row r="501">
          <cell r="C501">
            <v>670000</v>
          </cell>
          <cell r="G501">
            <v>28761.27</v>
          </cell>
          <cell r="J501"/>
          <cell r="K501"/>
        </row>
        <row r="502">
          <cell r="C502">
            <v>670000</v>
          </cell>
          <cell r="G502">
            <v>19593.5</v>
          </cell>
        </row>
        <row r="503">
          <cell r="C503">
            <v>676002</v>
          </cell>
          <cell r="G503">
            <v>294.02999999999997</v>
          </cell>
        </row>
        <row r="504">
          <cell r="C504">
            <v>676002</v>
          </cell>
          <cell r="G504">
            <v>200.78</v>
          </cell>
        </row>
        <row r="505">
          <cell r="C505">
            <v>676003</v>
          </cell>
          <cell r="G505">
            <v>16812.28</v>
          </cell>
        </row>
        <row r="506">
          <cell r="C506">
            <v>676003</v>
          </cell>
          <cell r="G506">
            <v>11468.43</v>
          </cell>
        </row>
        <row r="507">
          <cell r="C507">
            <v>676004</v>
          </cell>
          <cell r="G507">
            <v>90664.62</v>
          </cell>
        </row>
        <row r="508">
          <cell r="C508">
            <v>676004</v>
          </cell>
          <cell r="G508">
            <v>61720.160000000003</v>
          </cell>
        </row>
        <row r="509">
          <cell r="C509">
            <v>903008</v>
          </cell>
          <cell r="G509">
            <v>32716.04</v>
          </cell>
        </row>
        <row r="510">
          <cell r="C510">
            <v>903008</v>
          </cell>
          <cell r="G510">
            <v>7268.83</v>
          </cell>
        </row>
        <row r="511">
          <cell r="C511">
            <v>903008</v>
          </cell>
          <cell r="G511">
            <v>27239.95</v>
          </cell>
        </row>
        <row r="512">
          <cell r="C512">
            <v>908000</v>
          </cell>
          <cell r="G512">
            <v>6578.02</v>
          </cell>
        </row>
        <row r="513">
          <cell r="C513">
            <v>908000</v>
          </cell>
          <cell r="G513">
            <v>16285.04</v>
          </cell>
        </row>
        <row r="514">
          <cell r="C514">
            <v>908000</v>
          </cell>
          <cell r="G514">
            <v>23390.41</v>
          </cell>
        </row>
        <row r="515">
          <cell r="C515">
            <v>908000</v>
          </cell>
          <cell r="G515">
            <v>31512.99</v>
          </cell>
        </row>
        <row r="516">
          <cell r="C516">
            <v>340100</v>
          </cell>
          <cell r="G516">
            <v>22274.19</v>
          </cell>
        </row>
        <row r="517">
          <cell r="C517">
            <v>340100</v>
          </cell>
          <cell r="G517">
            <v>34.200000000000003</v>
          </cell>
        </row>
        <row r="518">
          <cell r="C518">
            <v>340100</v>
          </cell>
          <cell r="G518">
            <v>42960.19</v>
          </cell>
        </row>
        <row r="519">
          <cell r="C519">
            <v>340100</v>
          </cell>
          <cell r="G519">
            <v>44463.16</v>
          </cell>
        </row>
        <row r="520">
          <cell r="C520">
            <v>340400</v>
          </cell>
          <cell r="G520">
            <v>161.6</v>
          </cell>
        </row>
        <row r="521">
          <cell r="C521">
            <v>340400</v>
          </cell>
          <cell r="G521">
            <v>397047.06</v>
          </cell>
        </row>
        <row r="522">
          <cell r="C522">
            <v>340400</v>
          </cell>
          <cell r="G522">
            <v>4220.5600000000004</v>
          </cell>
        </row>
        <row r="523">
          <cell r="C523">
            <v>340400</v>
          </cell>
          <cell r="G523">
            <v>273385.40000000002</v>
          </cell>
        </row>
        <row r="524">
          <cell r="C524">
            <v>340600</v>
          </cell>
          <cell r="G524">
            <v>6177.73</v>
          </cell>
        </row>
        <row r="525">
          <cell r="C525">
            <v>340600</v>
          </cell>
          <cell r="G525">
            <v>4207.0200000000004</v>
          </cell>
        </row>
        <row r="526">
          <cell r="C526">
            <v>342000</v>
          </cell>
          <cell r="G526">
            <v>42620.5</v>
          </cell>
        </row>
        <row r="527">
          <cell r="C527">
            <v>342000</v>
          </cell>
          <cell r="G527">
            <v>119.88</v>
          </cell>
        </row>
        <row r="528">
          <cell r="C528">
            <v>342000</v>
          </cell>
          <cell r="G528">
            <v>334165.90000000002</v>
          </cell>
        </row>
        <row r="529">
          <cell r="C529">
            <v>342000</v>
          </cell>
          <cell r="G529">
            <v>65205.16</v>
          </cell>
        </row>
        <row r="530">
          <cell r="C530">
            <v>342000</v>
          </cell>
          <cell r="G530">
            <v>301298.42</v>
          </cell>
        </row>
        <row r="531">
          <cell r="C531">
            <v>342100</v>
          </cell>
          <cell r="G531">
            <v>30635.57</v>
          </cell>
        </row>
        <row r="532">
          <cell r="C532">
            <v>342100</v>
          </cell>
          <cell r="G532">
            <v>1979982.66</v>
          </cell>
        </row>
        <row r="533">
          <cell r="C533">
            <v>342100</v>
          </cell>
          <cell r="G533">
            <v>36811.24</v>
          </cell>
        </row>
        <row r="534">
          <cell r="C534">
            <v>342100</v>
          </cell>
          <cell r="G534">
            <v>1394680.52</v>
          </cell>
        </row>
        <row r="535">
          <cell r="C535">
            <v>913000</v>
          </cell>
          <cell r="G535">
            <v>4090.33</v>
          </cell>
        </row>
        <row r="536">
          <cell r="C536">
            <v>913000</v>
          </cell>
          <cell r="G536">
            <v>2760.97</v>
          </cell>
        </row>
        <row r="537">
          <cell r="C537">
            <v>366410</v>
          </cell>
          <cell r="G537">
            <v>114686.81</v>
          </cell>
        </row>
        <row r="538">
          <cell r="C538">
            <v>366410</v>
          </cell>
          <cell r="G538">
            <v>78148.56</v>
          </cell>
        </row>
        <row r="539">
          <cell r="C539">
            <v>366510</v>
          </cell>
          <cell r="G539">
            <v>246.34</v>
          </cell>
        </row>
        <row r="540">
          <cell r="C540">
            <v>366510</v>
          </cell>
          <cell r="G540">
            <v>168.74</v>
          </cell>
        </row>
        <row r="541">
          <cell r="C541">
            <v>366530</v>
          </cell>
          <cell r="G541">
            <v>39038.46</v>
          </cell>
        </row>
        <row r="542">
          <cell r="C542">
            <v>366530</v>
          </cell>
          <cell r="G542">
            <v>3648.85</v>
          </cell>
        </row>
        <row r="543">
          <cell r="C543">
            <v>366530</v>
          </cell>
          <cell r="G543">
            <v>85316.61</v>
          </cell>
        </row>
        <row r="544">
          <cell r="C544">
            <v>366530</v>
          </cell>
          <cell r="G544">
            <v>87258</v>
          </cell>
        </row>
        <row r="545">
          <cell r="C545">
            <v>366120</v>
          </cell>
          <cell r="G545">
            <v>13145.35</v>
          </cell>
        </row>
        <row r="546">
          <cell r="C546">
            <v>366120</v>
          </cell>
          <cell r="G546">
            <v>8958.58</v>
          </cell>
        </row>
        <row r="547">
          <cell r="C547">
            <v>366530</v>
          </cell>
          <cell r="G547">
            <v>106984.68</v>
          </cell>
        </row>
        <row r="548">
          <cell r="C548">
            <v>366530</v>
          </cell>
          <cell r="G548">
            <v>22204.21</v>
          </cell>
        </row>
        <row r="549">
          <cell r="C549">
            <v>366530</v>
          </cell>
          <cell r="G549">
            <v>772.87</v>
          </cell>
        </row>
        <row r="550">
          <cell r="C550">
            <v>366530</v>
          </cell>
          <cell r="G550">
            <v>88575.86</v>
          </cell>
        </row>
        <row r="551">
          <cell r="C551">
            <v>366610</v>
          </cell>
          <cell r="G551">
            <v>29579.23</v>
          </cell>
        </row>
        <row r="552">
          <cell r="C552">
            <v>366610</v>
          </cell>
          <cell r="G552">
            <v>20149.04</v>
          </cell>
        </row>
        <row r="553">
          <cell r="C553">
            <v>903004</v>
          </cell>
          <cell r="G553">
            <v>142.22</v>
          </cell>
        </row>
        <row r="554">
          <cell r="C554">
            <v>903004</v>
          </cell>
          <cell r="G554">
            <v>96.1</v>
          </cell>
        </row>
        <row r="555">
          <cell r="C555">
            <v>366110</v>
          </cell>
          <cell r="G555">
            <v>443.64</v>
          </cell>
        </row>
        <row r="556">
          <cell r="C556">
            <v>366110</v>
          </cell>
          <cell r="G556">
            <v>300.49</v>
          </cell>
        </row>
        <row r="557">
          <cell r="C557">
            <v>366310</v>
          </cell>
          <cell r="G557">
            <v>7549.17</v>
          </cell>
        </row>
        <row r="558">
          <cell r="C558">
            <v>366310</v>
          </cell>
          <cell r="G558">
            <v>84178.880000000005</v>
          </cell>
        </row>
        <row r="559">
          <cell r="C559">
            <v>366310</v>
          </cell>
          <cell r="G559">
            <v>16191.56</v>
          </cell>
        </row>
        <row r="560">
          <cell r="C560">
            <v>366310</v>
          </cell>
          <cell r="G560">
            <v>39462.22</v>
          </cell>
        </row>
        <row r="561">
          <cell r="C561">
            <v>366310</v>
          </cell>
          <cell r="G561">
            <v>100397.07</v>
          </cell>
        </row>
        <row r="562">
          <cell r="C562">
            <v>366310</v>
          </cell>
          <cell r="G562">
            <v>9353.18</v>
          </cell>
        </row>
        <row r="563">
          <cell r="C563">
            <v>366310</v>
          </cell>
          <cell r="G563">
            <v>8095.76</v>
          </cell>
        </row>
        <row r="564">
          <cell r="C564">
            <v>366310</v>
          </cell>
          <cell r="G564">
            <v>11886.21</v>
          </cell>
        </row>
        <row r="565">
          <cell r="C565">
            <v>366530</v>
          </cell>
          <cell r="G565">
            <v>102.01</v>
          </cell>
        </row>
        <row r="566">
          <cell r="C566">
            <v>366530</v>
          </cell>
          <cell r="G566">
            <v>69.709999999999994</v>
          </cell>
        </row>
        <row r="567">
          <cell r="C567">
            <v>366530</v>
          </cell>
          <cell r="G567">
            <v>39448.32</v>
          </cell>
        </row>
        <row r="568">
          <cell r="C568">
            <v>366530</v>
          </cell>
          <cell r="G568">
            <v>29903.96</v>
          </cell>
        </row>
        <row r="569">
          <cell r="C569">
            <v>366530</v>
          </cell>
          <cell r="G569">
            <v>92272.51</v>
          </cell>
        </row>
        <row r="570">
          <cell r="C570">
            <v>366530</v>
          </cell>
          <cell r="G570">
            <v>110105.72</v>
          </cell>
        </row>
        <row r="571">
          <cell r="C571">
            <v>366610</v>
          </cell>
          <cell r="G571">
            <v>88893.92</v>
          </cell>
        </row>
        <row r="572">
          <cell r="C572">
            <v>366610</v>
          </cell>
          <cell r="G572">
            <v>60554.11</v>
          </cell>
        </row>
        <row r="573">
          <cell r="C573">
            <v>366110</v>
          </cell>
          <cell r="G573">
            <v>2735.93</v>
          </cell>
        </row>
        <row r="574">
          <cell r="C574">
            <v>366110</v>
          </cell>
          <cell r="G574">
            <v>1869.37</v>
          </cell>
        </row>
        <row r="575">
          <cell r="C575">
            <v>366120</v>
          </cell>
          <cell r="G575">
            <v>1379.31</v>
          </cell>
        </row>
        <row r="576">
          <cell r="C576">
            <v>366120</v>
          </cell>
          <cell r="G576">
            <v>933.36</v>
          </cell>
        </row>
        <row r="577">
          <cell r="C577">
            <v>366530</v>
          </cell>
          <cell r="G577">
            <v>15098.37</v>
          </cell>
        </row>
        <row r="578">
          <cell r="C578">
            <v>366530</v>
          </cell>
          <cell r="G578">
            <v>185147.47</v>
          </cell>
        </row>
        <row r="579">
          <cell r="C579">
            <v>366530</v>
          </cell>
          <cell r="G579">
            <v>6618.2</v>
          </cell>
        </row>
        <row r="580">
          <cell r="C580">
            <v>366530</v>
          </cell>
          <cell r="G580">
            <v>140907.5</v>
          </cell>
        </row>
        <row r="581">
          <cell r="C581">
            <v>366530</v>
          </cell>
          <cell r="G581">
            <v>635.74</v>
          </cell>
        </row>
        <row r="582">
          <cell r="C582">
            <v>366530</v>
          </cell>
          <cell r="G582">
            <v>195.81</v>
          </cell>
        </row>
        <row r="583">
          <cell r="C583">
            <v>366530</v>
          </cell>
          <cell r="G583">
            <v>569.61</v>
          </cell>
        </row>
        <row r="584">
          <cell r="C584">
            <v>366530</v>
          </cell>
          <cell r="G584">
            <v>1059.56</v>
          </cell>
        </row>
        <row r="585">
          <cell r="C585">
            <v>366530</v>
          </cell>
          <cell r="G585">
            <v>326.36</v>
          </cell>
        </row>
        <row r="586">
          <cell r="C586">
            <v>366530</v>
          </cell>
          <cell r="G586">
            <v>949.36</v>
          </cell>
        </row>
        <row r="587">
          <cell r="C587">
            <v>366530</v>
          </cell>
          <cell r="G587">
            <v>6139.27</v>
          </cell>
        </row>
        <row r="588">
          <cell r="C588">
            <v>366530</v>
          </cell>
          <cell r="G588">
            <v>4172.2700000000004</v>
          </cell>
        </row>
        <row r="589">
          <cell r="C589">
            <v>366120</v>
          </cell>
          <cell r="G589">
            <v>1026.83</v>
          </cell>
        </row>
        <row r="590">
          <cell r="C590">
            <v>366120</v>
          </cell>
          <cell r="G590">
            <v>76298.03</v>
          </cell>
        </row>
        <row r="591">
          <cell r="C591">
            <v>366120</v>
          </cell>
          <cell r="G591">
            <v>6636.78</v>
          </cell>
        </row>
        <row r="592">
          <cell r="C592">
            <v>366120</v>
          </cell>
          <cell r="G592">
            <v>57203.43</v>
          </cell>
        </row>
        <row r="593">
          <cell r="C593">
            <v>366530</v>
          </cell>
          <cell r="G593">
            <v>29274.99</v>
          </cell>
        </row>
        <row r="594">
          <cell r="C594">
            <v>366530</v>
          </cell>
          <cell r="G594">
            <v>29108.41</v>
          </cell>
        </row>
        <row r="595">
          <cell r="C595">
            <v>366530</v>
          </cell>
          <cell r="G595">
            <v>65729.94</v>
          </cell>
        </row>
        <row r="596">
          <cell r="C596">
            <v>366530</v>
          </cell>
          <cell r="G596">
            <v>84539.88</v>
          </cell>
        </row>
        <row r="597">
          <cell r="C597">
            <v>366610</v>
          </cell>
          <cell r="G597">
            <v>29579.45</v>
          </cell>
        </row>
        <row r="598">
          <cell r="C598">
            <v>366610</v>
          </cell>
          <cell r="G598">
            <v>20149.189999999999</v>
          </cell>
        </row>
        <row r="599">
          <cell r="C599">
            <v>366530</v>
          </cell>
          <cell r="G599">
            <v>2334.4699999999998</v>
          </cell>
        </row>
        <row r="600">
          <cell r="C600">
            <v>366530</v>
          </cell>
          <cell r="G600">
            <v>1591.48</v>
          </cell>
        </row>
        <row r="601">
          <cell r="C601">
            <v>366530</v>
          </cell>
          <cell r="G601">
            <v>3503.83</v>
          </cell>
        </row>
        <row r="602">
          <cell r="C602">
            <v>366530</v>
          </cell>
          <cell r="G602">
            <v>2381.84</v>
          </cell>
        </row>
        <row r="603">
          <cell r="C603">
            <v>901000</v>
          </cell>
          <cell r="G603">
            <v>460020.71</v>
          </cell>
        </row>
        <row r="604">
          <cell r="C604">
            <v>901000</v>
          </cell>
          <cell r="G604">
            <v>313360.88</v>
          </cell>
        </row>
        <row r="605">
          <cell r="C605">
            <v>902000</v>
          </cell>
          <cell r="G605">
            <v>37260.129999999997</v>
          </cell>
        </row>
      </sheetData>
      <sheetData sheetId="1">
        <row r="5">
          <cell r="C5">
            <v>1</v>
          </cell>
          <cell r="D5" t="str">
            <v>E500</v>
          </cell>
          <cell r="E5">
            <v>698556.32</v>
          </cell>
          <cell r="I5">
            <v>101</v>
          </cell>
          <cell r="J5" t="str">
            <v>G803</v>
          </cell>
          <cell r="K5">
            <v>0</v>
          </cell>
          <cell r="O5">
            <v>201</v>
          </cell>
          <cell r="P5" t="str">
            <v>W600</v>
          </cell>
          <cell r="Q5">
            <v>16508.11</v>
          </cell>
          <cell r="U5">
            <v>301</v>
          </cell>
          <cell r="V5" t="str">
            <v>T010</v>
          </cell>
          <cell r="W5">
            <v>109731.74</v>
          </cell>
        </row>
        <row r="6">
          <cell r="C6">
            <v>2</v>
          </cell>
          <cell r="D6" t="str">
            <v>E501</v>
          </cell>
          <cell r="E6">
            <v>505539.67000000004</v>
          </cell>
          <cell r="I6">
            <v>102</v>
          </cell>
          <cell r="J6" t="str">
            <v>G803</v>
          </cell>
          <cell r="K6">
            <v>0</v>
          </cell>
          <cell r="O6">
            <v>202</v>
          </cell>
          <cell r="P6" t="str">
            <v>W601</v>
          </cell>
          <cell r="Q6">
            <v>29141.190000000002</v>
          </cell>
          <cell r="U6">
            <v>302</v>
          </cell>
          <cell r="V6" t="str">
            <v>T030</v>
          </cell>
          <cell r="W6">
            <v>0</v>
          </cell>
        </row>
        <row r="7">
          <cell r="C7">
            <v>3</v>
          </cell>
          <cell r="D7" t="str">
            <v>E502</v>
          </cell>
          <cell r="E7">
            <v>3005702.65</v>
          </cell>
          <cell r="I7">
            <v>103</v>
          </cell>
          <cell r="J7" t="str">
            <v>G803</v>
          </cell>
          <cell r="K7">
            <v>0</v>
          </cell>
          <cell r="O7">
            <v>203</v>
          </cell>
          <cell r="P7" t="str">
            <v>W603</v>
          </cell>
          <cell r="Q7">
            <v>0</v>
          </cell>
          <cell r="U7">
            <v>303</v>
          </cell>
          <cell r="V7" t="str">
            <v>T040</v>
          </cell>
          <cell r="W7">
            <v>674814.62</v>
          </cell>
        </row>
        <row r="8">
          <cell r="C8">
            <v>4</v>
          </cell>
          <cell r="D8" t="str">
            <v>E504</v>
          </cell>
          <cell r="E8">
            <v>0</v>
          </cell>
          <cell r="I8">
            <v>104</v>
          </cell>
          <cell r="J8" t="str">
            <v>G803</v>
          </cell>
          <cell r="K8">
            <v>0</v>
          </cell>
          <cell r="O8">
            <v>204</v>
          </cell>
          <cell r="P8" t="str">
            <v>W610</v>
          </cell>
          <cell r="Q8">
            <v>0</v>
          </cell>
          <cell r="U8">
            <v>304</v>
          </cell>
          <cell r="V8" t="str">
            <v>T050</v>
          </cell>
          <cell r="W8">
            <v>0</v>
          </cell>
        </row>
        <row r="9">
          <cell r="C9">
            <v>5</v>
          </cell>
          <cell r="D9" t="str">
            <v>E505</v>
          </cell>
          <cell r="E9">
            <v>883673.09999999986</v>
          </cell>
          <cell r="I9">
            <v>105</v>
          </cell>
          <cell r="J9" t="str">
            <v>G803</v>
          </cell>
          <cell r="K9">
            <v>0</v>
          </cell>
          <cell r="O9">
            <v>205</v>
          </cell>
          <cell r="P9" t="str">
            <v>W612</v>
          </cell>
          <cell r="Q9">
            <v>18773.45</v>
          </cell>
          <cell r="U9">
            <v>305</v>
          </cell>
          <cell r="V9" t="str">
            <v>T070</v>
          </cell>
          <cell r="W9">
            <v>0</v>
          </cell>
        </row>
        <row r="10">
          <cell r="C10">
            <v>6</v>
          </cell>
          <cell r="D10" t="str">
            <v>E506</v>
          </cell>
          <cell r="E10">
            <v>12187.46</v>
          </cell>
          <cell r="I10">
            <v>106</v>
          </cell>
          <cell r="J10" t="str">
            <v>G803</v>
          </cell>
          <cell r="K10">
            <v>0</v>
          </cell>
          <cell r="O10">
            <v>206</v>
          </cell>
          <cell r="P10" t="str">
            <v>W614</v>
          </cell>
          <cell r="Q10">
            <v>31280.15</v>
          </cell>
          <cell r="U10">
            <v>306</v>
          </cell>
          <cell r="V10" t="str">
            <v>T060</v>
          </cell>
          <cell r="W10">
            <v>10384.75</v>
          </cell>
        </row>
        <row r="11">
          <cell r="C11">
            <v>7</v>
          </cell>
          <cell r="D11" t="str">
            <v>E510</v>
          </cell>
          <cell r="E11">
            <v>2784.4300000000003</v>
          </cell>
          <cell r="I11">
            <v>107</v>
          </cell>
          <cell r="J11" t="str">
            <v>G803</v>
          </cell>
          <cell r="K11">
            <v>0</v>
          </cell>
          <cell r="O11">
            <v>207</v>
          </cell>
          <cell r="P11" t="str">
            <v>W616</v>
          </cell>
          <cell r="Q11">
            <v>43300.959999999992</v>
          </cell>
          <cell r="U11">
            <v>307</v>
          </cell>
          <cell r="V11" t="str">
            <v>T080</v>
          </cell>
          <cell r="W11">
            <v>0</v>
          </cell>
        </row>
        <row r="12">
          <cell r="C12">
            <v>8</v>
          </cell>
          <cell r="D12" t="str">
            <v>E511</v>
          </cell>
          <cell r="E12">
            <v>218728.19</v>
          </cell>
          <cell r="I12">
            <v>108</v>
          </cell>
          <cell r="J12" t="str">
            <v>G803</v>
          </cell>
          <cell r="K12">
            <v>0</v>
          </cell>
          <cell r="O12">
            <v>208</v>
          </cell>
          <cell r="P12" t="str">
            <v>W617</v>
          </cell>
          <cell r="Q12">
            <v>0</v>
          </cell>
          <cell r="U12">
            <v>308</v>
          </cell>
          <cell r="V12" t="str">
            <v>T100</v>
          </cell>
          <cell r="W12">
            <v>0</v>
          </cell>
        </row>
        <row r="13">
          <cell r="C13">
            <v>9</v>
          </cell>
          <cell r="D13" t="str">
            <v>E512</v>
          </cell>
          <cell r="E13">
            <v>2796418.01</v>
          </cell>
          <cell r="I13">
            <v>109</v>
          </cell>
          <cell r="J13" t="str">
            <v>G803</v>
          </cell>
          <cell r="K13">
            <v>0</v>
          </cell>
          <cell r="O13">
            <v>209</v>
          </cell>
          <cell r="P13" t="str">
            <v>W620</v>
          </cell>
          <cell r="Q13">
            <v>91385.989999999991</v>
          </cell>
          <cell r="U13">
            <v>309</v>
          </cell>
          <cell r="V13" t="str">
            <v>T150</v>
          </cell>
          <cell r="W13">
            <v>0</v>
          </cell>
        </row>
        <row r="14">
          <cell r="C14">
            <v>10</v>
          </cell>
          <cell r="D14" t="str">
            <v>E513</v>
          </cell>
          <cell r="E14">
            <v>850652.58</v>
          </cell>
          <cell r="I14">
            <v>110</v>
          </cell>
          <cell r="J14" t="str">
            <v>G804</v>
          </cell>
          <cell r="K14">
            <v>0</v>
          </cell>
          <cell r="O14">
            <v>210</v>
          </cell>
          <cell r="P14" t="str">
            <v>W621</v>
          </cell>
          <cell r="Q14">
            <v>0</v>
          </cell>
          <cell r="U14">
            <v>310</v>
          </cell>
          <cell r="V14" t="str">
            <v>T160</v>
          </cell>
          <cell r="W14">
            <v>0</v>
          </cell>
        </row>
        <row r="15">
          <cell r="C15">
            <v>11</v>
          </cell>
          <cell r="D15" t="str">
            <v>E514</v>
          </cell>
          <cell r="E15">
            <v>378199.36</v>
          </cell>
          <cell r="I15">
            <v>111</v>
          </cell>
          <cell r="J15" t="str">
            <v>G807</v>
          </cell>
          <cell r="K15">
            <v>0</v>
          </cell>
          <cell r="O15">
            <v>211</v>
          </cell>
          <cell r="P15" t="str">
            <v>W623</v>
          </cell>
          <cell r="Q15">
            <v>0</v>
          </cell>
          <cell r="U15">
            <v>311</v>
          </cell>
          <cell r="V15" t="str">
            <v>T170</v>
          </cell>
          <cell r="W15">
            <v>0</v>
          </cell>
        </row>
        <row r="16">
          <cell r="I16">
            <v>112</v>
          </cell>
          <cell r="J16" t="str">
            <v>G808</v>
          </cell>
          <cell r="K16">
            <v>0</v>
          </cell>
          <cell r="O16">
            <v>212</v>
          </cell>
          <cell r="P16" t="str">
            <v>W624</v>
          </cell>
          <cell r="Q16">
            <v>456945.33999999997</v>
          </cell>
          <cell r="U16">
            <v>312</v>
          </cell>
          <cell r="V16" t="str">
            <v>T180</v>
          </cell>
          <cell r="W16">
            <v>0</v>
          </cell>
        </row>
        <row r="17">
          <cell r="I17">
            <v>113</v>
          </cell>
          <cell r="J17" t="str">
            <v>G808</v>
          </cell>
          <cell r="K17">
            <v>0</v>
          </cell>
          <cell r="O17">
            <v>213</v>
          </cell>
          <cell r="P17" t="str">
            <v>W626</v>
          </cell>
          <cell r="Q17">
            <v>0</v>
          </cell>
          <cell r="U17">
            <v>313</v>
          </cell>
          <cell r="V17" t="str">
            <v>T200</v>
          </cell>
          <cell r="W17">
            <v>743409.8600000001</v>
          </cell>
        </row>
        <row r="18">
          <cell r="I18">
            <v>114</v>
          </cell>
          <cell r="J18" t="str">
            <v>G812</v>
          </cell>
          <cell r="K18">
            <v>0</v>
          </cell>
          <cell r="O18">
            <v>214</v>
          </cell>
          <cell r="P18" t="str">
            <v>W630</v>
          </cell>
          <cell r="Q18">
            <v>0</v>
          </cell>
          <cell r="U18">
            <v>314</v>
          </cell>
          <cell r="V18" t="str">
            <v>T210</v>
          </cell>
          <cell r="W18">
            <v>3442109.99</v>
          </cell>
        </row>
        <row r="19">
          <cell r="I19">
            <v>115</v>
          </cell>
          <cell r="J19" t="str">
            <v>G813</v>
          </cell>
          <cell r="K19">
            <v>0</v>
          </cell>
          <cell r="O19">
            <v>215</v>
          </cell>
          <cell r="P19" t="str">
            <v>W631</v>
          </cell>
          <cell r="Q19">
            <v>9005.61</v>
          </cell>
          <cell r="U19">
            <v>315</v>
          </cell>
          <cell r="V19" t="str">
            <v>T270</v>
          </cell>
          <cell r="W19">
            <v>0</v>
          </cell>
        </row>
        <row r="20">
          <cell r="I20">
            <v>116</v>
          </cell>
          <cell r="J20" t="str">
            <v>G840</v>
          </cell>
          <cell r="K20">
            <v>71018.01999999999</v>
          </cell>
          <cell r="O20">
            <v>216</v>
          </cell>
          <cell r="P20" t="str">
            <v>W633</v>
          </cell>
          <cell r="Q20">
            <v>312773.95</v>
          </cell>
          <cell r="U20">
            <v>316</v>
          </cell>
          <cell r="V20" t="str">
            <v>T280</v>
          </cell>
          <cell r="W20">
            <v>0</v>
          </cell>
        </row>
        <row r="21">
          <cell r="I21">
            <v>117</v>
          </cell>
          <cell r="J21" t="str">
            <v>G841</v>
          </cell>
          <cell r="K21">
            <v>50043.380000000005</v>
          </cell>
          <cell r="U21">
            <v>317</v>
          </cell>
          <cell r="V21" t="str">
            <v>T911</v>
          </cell>
          <cell r="W21">
            <v>0</v>
          </cell>
        </row>
        <row r="22">
          <cell r="I22">
            <v>118</v>
          </cell>
          <cell r="J22" t="str">
            <v>G843</v>
          </cell>
          <cell r="K22">
            <v>18947.169999999998</v>
          </cell>
          <cell r="U22">
            <v>318</v>
          </cell>
          <cell r="V22" t="str">
            <v>T913</v>
          </cell>
          <cell r="W22">
            <v>6851.2999999999993</v>
          </cell>
        </row>
        <row r="23">
          <cell r="K23"/>
          <cell r="U23"/>
          <cell r="V23"/>
          <cell r="W23"/>
        </row>
        <row r="24">
          <cell r="K24"/>
          <cell r="U24"/>
          <cell r="V24"/>
          <cell r="W24"/>
        </row>
        <row r="25">
          <cell r="K25"/>
          <cell r="U25">
            <v>319</v>
          </cell>
          <cell r="V25">
            <v>110</v>
          </cell>
          <cell r="W25">
            <v>5349.43</v>
          </cell>
        </row>
        <row r="26">
          <cell r="K26"/>
          <cell r="U26">
            <v>320</v>
          </cell>
          <cell r="V26">
            <v>120</v>
          </cell>
          <cell r="W26">
            <v>442695.72000000003</v>
          </cell>
        </row>
        <row r="27">
          <cell r="K27"/>
          <cell r="U27">
            <v>321</v>
          </cell>
          <cell r="V27">
            <v>410</v>
          </cell>
          <cell r="W27">
            <v>193250.44999999998</v>
          </cell>
        </row>
        <row r="28">
          <cell r="I28"/>
          <cell r="J28"/>
          <cell r="K28"/>
          <cell r="U28">
            <v>322</v>
          </cell>
          <cell r="V28">
            <v>530</v>
          </cell>
          <cell r="W28">
            <v>1285986.1300000004</v>
          </cell>
        </row>
        <row r="29">
          <cell r="I29">
            <v>119</v>
          </cell>
          <cell r="J29" t="str">
            <v>G850</v>
          </cell>
          <cell r="K29">
            <v>43077.94</v>
          </cell>
          <cell r="U29">
            <v>323</v>
          </cell>
          <cell r="V29">
            <v>610</v>
          </cell>
          <cell r="W29">
            <v>248904.94</v>
          </cell>
        </row>
        <row r="30">
          <cell r="I30">
            <v>120</v>
          </cell>
          <cell r="J30" t="str">
            <v>G851</v>
          </cell>
          <cell r="K30">
            <v>668.17000000000007</v>
          </cell>
          <cell r="U30"/>
          <cell r="V30"/>
          <cell r="W30"/>
        </row>
        <row r="31">
          <cell r="I31">
            <v>121</v>
          </cell>
          <cell r="J31" t="str">
            <v>G856</v>
          </cell>
          <cell r="K31">
            <v>719.65</v>
          </cell>
          <cell r="U31"/>
          <cell r="V31"/>
          <cell r="W31"/>
        </row>
        <row r="32">
          <cell r="I32">
            <v>122</v>
          </cell>
          <cell r="J32" t="str">
            <v>G857</v>
          </cell>
          <cell r="K32">
            <v>79713.19</v>
          </cell>
          <cell r="U32"/>
          <cell r="V32"/>
          <cell r="W32"/>
        </row>
        <row r="33">
          <cell r="I33">
            <v>123</v>
          </cell>
          <cell r="J33" t="str">
            <v>G859</v>
          </cell>
          <cell r="K33">
            <v>153.37</v>
          </cell>
          <cell r="U33"/>
          <cell r="V33"/>
          <cell r="W33"/>
        </row>
        <row r="34">
          <cell r="I34">
            <v>124</v>
          </cell>
          <cell r="J34" t="str">
            <v>G861</v>
          </cell>
          <cell r="K34">
            <v>34943.1</v>
          </cell>
          <cell r="U34"/>
          <cell r="V34"/>
          <cell r="W34"/>
        </row>
        <row r="35">
          <cell r="I35">
            <v>125</v>
          </cell>
          <cell r="J35" t="str">
            <v>G862</v>
          </cell>
          <cell r="K35">
            <v>0</v>
          </cell>
          <cell r="U35"/>
          <cell r="V35"/>
          <cell r="W35"/>
        </row>
        <row r="36">
          <cell r="I36">
            <v>126</v>
          </cell>
          <cell r="J36" t="str">
            <v>G863</v>
          </cell>
          <cell r="K36">
            <v>0</v>
          </cell>
          <cell r="U36"/>
          <cell r="V36"/>
          <cell r="W36"/>
        </row>
        <row r="37">
          <cell r="C37"/>
          <cell r="D37"/>
          <cell r="E37"/>
          <cell r="I37">
            <v>127</v>
          </cell>
          <cell r="J37" t="str">
            <v>G865</v>
          </cell>
          <cell r="K37">
            <v>1276.1199999999999</v>
          </cell>
          <cell r="U37"/>
          <cell r="V37"/>
          <cell r="W37"/>
        </row>
        <row r="38">
          <cell r="C38">
            <v>12</v>
          </cell>
          <cell r="D38" t="str">
            <v>E500</v>
          </cell>
          <cell r="E38">
            <v>1002190.46</v>
          </cell>
          <cell r="I38">
            <v>128</v>
          </cell>
          <cell r="J38" t="str">
            <v>G867</v>
          </cell>
          <cell r="K38">
            <v>0</v>
          </cell>
          <cell r="U38"/>
          <cell r="V38"/>
          <cell r="W38"/>
        </row>
        <row r="39">
          <cell r="C39">
            <v>13</v>
          </cell>
          <cell r="D39" t="str">
            <v>E501</v>
          </cell>
          <cell r="E39">
            <v>701417.77</v>
          </cell>
          <cell r="J39"/>
          <cell r="K39"/>
          <cell r="U39"/>
          <cell r="V39"/>
          <cell r="W39"/>
        </row>
        <row r="40">
          <cell r="C40">
            <v>14</v>
          </cell>
          <cell r="D40" t="str">
            <v>E502</v>
          </cell>
          <cell r="E40">
            <v>2973586.3</v>
          </cell>
          <cell r="K40"/>
          <cell r="U40"/>
          <cell r="V40"/>
          <cell r="W40"/>
        </row>
        <row r="41">
          <cell r="C41">
            <v>15</v>
          </cell>
          <cell r="D41" t="str">
            <v>E504</v>
          </cell>
          <cell r="E41">
            <v>0</v>
          </cell>
          <cell r="K41"/>
          <cell r="U41"/>
          <cell r="V41"/>
          <cell r="W41"/>
        </row>
        <row r="42">
          <cell r="C42">
            <v>16</v>
          </cell>
          <cell r="D42" t="str">
            <v>E505</v>
          </cell>
          <cell r="E42">
            <v>642239.25</v>
          </cell>
          <cell r="I42"/>
          <cell r="J42"/>
          <cell r="K42"/>
          <cell r="O42">
            <v>217</v>
          </cell>
          <cell r="P42" t="str">
            <v>W640</v>
          </cell>
          <cell r="Q42">
            <v>583704.54</v>
          </cell>
          <cell r="U42"/>
          <cell r="V42"/>
          <cell r="W42"/>
        </row>
        <row r="43">
          <cell r="C43">
            <v>17</v>
          </cell>
          <cell r="D43" t="str">
            <v>E506</v>
          </cell>
          <cell r="E43">
            <v>17465.02</v>
          </cell>
          <cell r="I43">
            <v>129</v>
          </cell>
          <cell r="J43" t="str">
            <v>G870</v>
          </cell>
          <cell r="K43">
            <v>1376816.71</v>
          </cell>
          <cell r="O43">
            <v>218</v>
          </cell>
          <cell r="P43" t="str">
            <v>W641</v>
          </cell>
          <cell r="Q43">
            <v>162.37</v>
          </cell>
          <cell r="U43"/>
          <cell r="V43"/>
          <cell r="W43"/>
        </row>
        <row r="44">
          <cell r="C44">
            <v>18</v>
          </cell>
          <cell r="D44" t="str">
            <v>E510</v>
          </cell>
          <cell r="E44">
            <v>721703.27</v>
          </cell>
          <cell r="I44">
            <v>130</v>
          </cell>
          <cell r="J44" t="str">
            <v>G871</v>
          </cell>
          <cell r="K44">
            <v>505474.76</v>
          </cell>
          <cell r="O44">
            <v>219</v>
          </cell>
          <cell r="P44" t="str">
            <v>W642</v>
          </cell>
          <cell r="Q44">
            <v>856454.82000000007</v>
          </cell>
          <cell r="U44"/>
          <cell r="V44"/>
          <cell r="W44"/>
        </row>
        <row r="45">
          <cell r="C45">
            <v>19</v>
          </cell>
          <cell r="D45" t="str">
            <v>E511</v>
          </cell>
          <cell r="E45">
            <v>168667.6</v>
          </cell>
          <cell r="I45">
            <v>131</v>
          </cell>
          <cell r="J45" t="str">
            <v>G874</v>
          </cell>
          <cell r="K45">
            <v>1198577.6400000001</v>
          </cell>
          <cell r="O45">
            <v>220</v>
          </cell>
          <cell r="P45" t="str">
            <v>W643</v>
          </cell>
          <cell r="Q45">
            <v>52851.14</v>
          </cell>
          <cell r="U45"/>
          <cell r="V45"/>
          <cell r="W45"/>
        </row>
        <row r="46">
          <cell r="C46">
            <v>20</v>
          </cell>
          <cell r="D46" t="str">
            <v>E512</v>
          </cell>
          <cell r="E46">
            <v>2877541</v>
          </cell>
          <cell r="I46">
            <v>132</v>
          </cell>
          <cell r="J46" t="str">
            <v>G875</v>
          </cell>
          <cell r="K46">
            <v>198341.47999999998</v>
          </cell>
          <cell r="O46">
            <v>221</v>
          </cell>
          <cell r="P46" t="str">
            <v>W650</v>
          </cell>
          <cell r="Q46">
            <v>372474.06</v>
          </cell>
          <cell r="U46"/>
          <cell r="V46"/>
          <cell r="W46"/>
        </row>
        <row r="47">
          <cell r="C47">
            <v>21</v>
          </cell>
          <cell r="D47" t="str">
            <v>E513</v>
          </cell>
          <cell r="E47">
            <v>454794.44</v>
          </cell>
          <cell r="I47">
            <v>133</v>
          </cell>
          <cell r="J47" t="str">
            <v>G876</v>
          </cell>
          <cell r="K47">
            <v>153920.31</v>
          </cell>
          <cell r="O47">
            <v>222</v>
          </cell>
          <cell r="P47" t="str">
            <v>W651</v>
          </cell>
          <cell r="Q47">
            <v>139385.31</v>
          </cell>
          <cell r="U47"/>
          <cell r="V47"/>
          <cell r="W47"/>
        </row>
        <row r="48">
          <cell r="C48">
            <v>22</v>
          </cell>
          <cell r="D48" t="str">
            <v>E514</v>
          </cell>
          <cell r="E48">
            <v>1176761.6800000002</v>
          </cell>
          <cell r="I48">
            <v>134</v>
          </cell>
          <cell r="J48" t="str">
            <v>G877</v>
          </cell>
          <cell r="K48">
            <v>9651.7199999999993</v>
          </cell>
          <cell r="O48">
            <v>223</v>
          </cell>
          <cell r="P48" t="str">
            <v>W652</v>
          </cell>
          <cell r="Q48">
            <v>849525.79999999993</v>
          </cell>
          <cell r="U48"/>
          <cell r="V48"/>
          <cell r="W48"/>
        </row>
        <row r="49">
          <cell r="I49">
            <v>135</v>
          </cell>
          <cell r="J49" t="str">
            <v>G878</v>
          </cell>
          <cell r="K49">
            <v>14053.41</v>
          </cell>
          <cell r="O49">
            <v>224</v>
          </cell>
          <cell r="P49" t="str">
            <v>W660</v>
          </cell>
          <cell r="Q49">
            <v>1023958.85</v>
          </cell>
          <cell r="U49"/>
          <cell r="V49"/>
          <cell r="W49"/>
        </row>
        <row r="50">
          <cell r="I50">
            <v>136</v>
          </cell>
          <cell r="J50" t="str">
            <v>G878</v>
          </cell>
          <cell r="K50">
            <v>802233.89</v>
          </cell>
          <cell r="O50">
            <v>225</v>
          </cell>
          <cell r="P50" t="str">
            <v>W661</v>
          </cell>
          <cell r="Q50">
            <v>0</v>
          </cell>
          <cell r="U50"/>
          <cell r="V50"/>
          <cell r="W50"/>
        </row>
        <row r="51">
          <cell r="I51">
            <v>137</v>
          </cell>
          <cell r="J51" t="str">
            <v>G879</v>
          </cell>
          <cell r="K51">
            <v>360414.91000000003</v>
          </cell>
          <cell r="O51">
            <v>226</v>
          </cell>
          <cell r="P51" t="str">
            <v>W662</v>
          </cell>
          <cell r="Q51">
            <v>527354.07000000007</v>
          </cell>
          <cell r="U51"/>
          <cell r="V51"/>
          <cell r="W51"/>
        </row>
        <row r="52">
          <cell r="I52">
            <v>138</v>
          </cell>
          <cell r="J52" t="str">
            <v>G880</v>
          </cell>
          <cell r="K52">
            <v>420947.25</v>
          </cell>
          <cell r="O52">
            <v>227</v>
          </cell>
          <cell r="P52" t="str">
            <v>W663</v>
          </cell>
          <cell r="Q52">
            <v>674061.49</v>
          </cell>
          <cell r="U52"/>
          <cell r="V52"/>
          <cell r="W52"/>
        </row>
        <row r="53">
          <cell r="I53">
            <v>139</v>
          </cell>
          <cell r="J53" t="str">
            <v>G885</v>
          </cell>
          <cell r="K53">
            <v>110779.94</v>
          </cell>
          <cell r="O53">
            <v>228</v>
          </cell>
          <cell r="P53" t="str">
            <v>W664</v>
          </cell>
          <cell r="Q53">
            <v>169385.04</v>
          </cell>
          <cell r="U53"/>
          <cell r="V53"/>
          <cell r="W53"/>
        </row>
        <row r="54">
          <cell r="I54">
            <v>140</v>
          </cell>
          <cell r="J54" t="str">
            <v>G886</v>
          </cell>
          <cell r="K54">
            <v>0</v>
          </cell>
          <cell r="O54">
            <v>229</v>
          </cell>
          <cell r="P54" t="str">
            <v>W665</v>
          </cell>
          <cell r="Q54">
            <v>367969.23</v>
          </cell>
          <cell r="U54"/>
          <cell r="V54"/>
          <cell r="W54"/>
        </row>
        <row r="55">
          <cell r="I55">
            <v>141</v>
          </cell>
          <cell r="J55" t="str">
            <v>G887</v>
          </cell>
          <cell r="K55">
            <v>428388.08999999997</v>
          </cell>
          <cell r="O55">
            <v>230</v>
          </cell>
          <cell r="P55" t="str">
            <v>W670</v>
          </cell>
          <cell r="Q55">
            <v>348654.85</v>
          </cell>
          <cell r="U55"/>
          <cell r="V55"/>
          <cell r="W55"/>
        </row>
        <row r="56">
          <cell r="I56">
            <v>142</v>
          </cell>
          <cell r="J56" t="str">
            <v>G889</v>
          </cell>
          <cell r="K56">
            <v>54232.57</v>
          </cell>
          <cell r="O56">
            <v>231</v>
          </cell>
          <cell r="P56" t="str">
            <v>W671</v>
          </cell>
          <cell r="Q56">
            <v>0</v>
          </cell>
          <cell r="U56"/>
          <cell r="V56"/>
          <cell r="W56"/>
        </row>
        <row r="57">
          <cell r="I57">
            <v>143</v>
          </cell>
          <cell r="J57" t="str">
            <v>G890</v>
          </cell>
          <cell r="K57">
            <v>50315.770000000004</v>
          </cell>
          <cell r="O57">
            <v>232</v>
          </cell>
          <cell r="P57" t="str">
            <v>W672</v>
          </cell>
          <cell r="Q57">
            <v>6457.16</v>
          </cell>
          <cell r="U57"/>
          <cell r="V57"/>
          <cell r="W57"/>
        </row>
        <row r="58">
          <cell r="I58">
            <v>144</v>
          </cell>
          <cell r="J58" t="str">
            <v>G891</v>
          </cell>
          <cell r="K58">
            <v>5287.25</v>
          </cell>
          <cell r="O58">
            <v>233</v>
          </cell>
          <cell r="P58" t="str">
            <v>W673</v>
          </cell>
          <cell r="Q58">
            <v>742863.38</v>
          </cell>
          <cell r="U58"/>
          <cell r="V58"/>
          <cell r="W58"/>
        </row>
        <row r="59">
          <cell r="I59">
            <v>145</v>
          </cell>
          <cell r="J59" t="str">
            <v>G892</v>
          </cell>
          <cell r="K59">
            <v>474249.32</v>
          </cell>
          <cell r="O59">
            <v>234</v>
          </cell>
          <cell r="P59" t="str">
            <v>W675</v>
          </cell>
          <cell r="Q59">
            <v>751667.1</v>
          </cell>
          <cell r="U59"/>
          <cell r="V59"/>
          <cell r="W59"/>
        </row>
        <row r="60">
          <cell r="I60">
            <v>146</v>
          </cell>
          <cell r="J60" t="str">
            <v>G893</v>
          </cell>
          <cell r="K60">
            <v>268372.78999999998</v>
          </cell>
          <cell r="O60">
            <v>235</v>
          </cell>
          <cell r="P60" t="str">
            <v>W676</v>
          </cell>
          <cell r="Q60">
            <v>181160.3</v>
          </cell>
          <cell r="U60"/>
          <cell r="V60"/>
          <cell r="W60"/>
        </row>
        <row r="61">
          <cell r="I61">
            <v>147</v>
          </cell>
          <cell r="J61" t="str">
            <v>G893</v>
          </cell>
          <cell r="K61">
            <v>0</v>
          </cell>
          <cell r="O61">
            <v>236</v>
          </cell>
          <cell r="P61" t="str">
            <v>W677</v>
          </cell>
          <cell r="Q61">
            <v>101231.64000000001</v>
          </cell>
          <cell r="U61"/>
          <cell r="V61"/>
          <cell r="W61"/>
        </row>
        <row r="62">
          <cell r="I62">
            <v>148</v>
          </cell>
          <cell r="J62" t="str">
            <v>G894</v>
          </cell>
          <cell r="K62">
            <v>88279.049999999988</v>
          </cell>
          <cell r="U62"/>
          <cell r="V62"/>
          <cell r="W62"/>
        </row>
        <row r="63">
          <cell r="K63"/>
          <cell r="U63"/>
          <cell r="V63"/>
          <cell r="W63"/>
        </row>
        <row r="64">
          <cell r="K64"/>
          <cell r="U64"/>
          <cell r="V64"/>
          <cell r="W64"/>
        </row>
        <row r="65">
          <cell r="K65"/>
          <cell r="U65"/>
          <cell r="V65"/>
          <cell r="W65"/>
        </row>
        <row r="66">
          <cell r="C66"/>
          <cell r="D66"/>
          <cell r="E66"/>
          <cell r="K66"/>
          <cell r="U66"/>
          <cell r="V66"/>
          <cell r="W66"/>
        </row>
        <row r="67">
          <cell r="C67">
            <v>23</v>
          </cell>
          <cell r="D67" t="str">
            <v>E546</v>
          </cell>
          <cell r="E67">
            <v>0</v>
          </cell>
          <cell r="K67"/>
          <cell r="U67"/>
          <cell r="V67"/>
          <cell r="W67"/>
        </row>
        <row r="68">
          <cell r="C68">
            <v>24</v>
          </cell>
          <cell r="D68" t="str">
            <v>E547</v>
          </cell>
          <cell r="E68">
            <v>0</v>
          </cell>
          <cell r="I68"/>
          <cell r="J68"/>
          <cell r="K68"/>
          <cell r="U68"/>
          <cell r="V68"/>
          <cell r="W68"/>
        </row>
        <row r="69">
          <cell r="C69">
            <v>25</v>
          </cell>
          <cell r="D69" t="str">
            <v>E548</v>
          </cell>
          <cell r="E69">
            <v>0</v>
          </cell>
          <cell r="I69">
            <v>149</v>
          </cell>
          <cell r="J69" t="str">
            <v>G901</v>
          </cell>
          <cell r="K69">
            <v>232014.48</v>
          </cell>
          <cell r="U69"/>
          <cell r="V69"/>
          <cell r="W69"/>
        </row>
        <row r="70">
          <cell r="C70">
            <v>26</v>
          </cell>
          <cell r="D70" t="str">
            <v>E549</v>
          </cell>
          <cell r="E70">
            <v>0</v>
          </cell>
          <cell r="I70">
            <v>150</v>
          </cell>
          <cell r="J70" t="str">
            <v>G902</v>
          </cell>
          <cell r="K70">
            <v>11178.04</v>
          </cell>
          <cell r="U70"/>
          <cell r="V70"/>
          <cell r="W70"/>
        </row>
        <row r="71">
          <cell r="C71">
            <v>27</v>
          </cell>
          <cell r="D71" t="str">
            <v>E551</v>
          </cell>
          <cell r="E71">
            <v>0</v>
          </cell>
          <cell r="I71">
            <v>151</v>
          </cell>
          <cell r="J71" t="str">
            <v>G903</v>
          </cell>
          <cell r="K71">
            <v>9998.93</v>
          </cell>
          <cell r="U71"/>
          <cell r="V71"/>
          <cell r="W71"/>
        </row>
        <row r="72">
          <cell r="C72">
            <v>28</v>
          </cell>
          <cell r="D72" t="str">
            <v>E552</v>
          </cell>
          <cell r="E72">
            <v>2352.11</v>
          </cell>
          <cell r="I72">
            <v>152</v>
          </cell>
          <cell r="J72" t="str">
            <v>G903</v>
          </cell>
          <cell r="K72">
            <v>0</v>
          </cell>
          <cell r="U72"/>
          <cell r="V72"/>
          <cell r="W72"/>
        </row>
        <row r="73">
          <cell r="C73">
            <v>29</v>
          </cell>
          <cell r="D73" t="str">
            <v>E553</v>
          </cell>
          <cell r="E73">
            <v>365271.65</v>
          </cell>
          <cell r="I73">
            <v>153</v>
          </cell>
          <cell r="J73" t="str">
            <v>G903</v>
          </cell>
          <cell r="K73">
            <v>0</v>
          </cell>
          <cell r="U73"/>
          <cell r="V73"/>
          <cell r="W73"/>
        </row>
        <row r="74">
          <cell r="C74">
            <v>30</v>
          </cell>
          <cell r="D74" t="str">
            <v>E554</v>
          </cell>
          <cell r="E74">
            <v>2367.8599999999997</v>
          </cell>
          <cell r="I74">
            <v>154</v>
          </cell>
          <cell r="J74" t="str">
            <v>G903</v>
          </cell>
          <cell r="K74">
            <v>74172.91</v>
          </cell>
          <cell r="U74"/>
          <cell r="V74"/>
          <cell r="W74"/>
        </row>
        <row r="75">
          <cell r="C75">
            <v>30.5</v>
          </cell>
          <cell r="D75" t="str">
            <v>E556</v>
          </cell>
          <cell r="E75">
            <v>578728.8600000001</v>
          </cell>
          <cell r="I75">
            <v>155</v>
          </cell>
          <cell r="J75" t="str">
            <v>G904</v>
          </cell>
          <cell r="K75">
            <v>0</v>
          </cell>
          <cell r="U75"/>
          <cell r="V75"/>
          <cell r="W75"/>
        </row>
        <row r="76">
          <cell r="C76">
            <v>32</v>
          </cell>
          <cell r="D76" t="str">
            <v>E575</v>
          </cell>
          <cell r="E76">
            <v>106966.05</v>
          </cell>
          <cell r="I76">
            <v>156</v>
          </cell>
          <cell r="J76" t="str">
            <v>G905</v>
          </cell>
          <cell r="K76">
            <v>0</v>
          </cell>
          <cell r="U76"/>
          <cell r="V76"/>
          <cell r="W76"/>
        </row>
        <row r="77">
          <cell r="I77">
            <v>157</v>
          </cell>
          <cell r="J77" t="str">
            <v>G907</v>
          </cell>
          <cell r="K77">
            <v>0</v>
          </cell>
          <cell r="U77"/>
          <cell r="V77"/>
          <cell r="W77"/>
        </row>
        <row r="78">
          <cell r="I78">
            <v>158</v>
          </cell>
          <cell r="J78" t="str">
            <v>G908</v>
          </cell>
          <cell r="K78">
            <v>116928.37</v>
          </cell>
          <cell r="O78">
            <v>237</v>
          </cell>
          <cell r="P78" t="str">
            <v>W901</v>
          </cell>
          <cell r="Q78">
            <v>232014.48</v>
          </cell>
          <cell r="U78"/>
          <cell r="V78"/>
          <cell r="W78"/>
        </row>
        <row r="79">
          <cell r="I79">
            <v>159</v>
          </cell>
          <cell r="J79" t="str">
            <v>G909</v>
          </cell>
          <cell r="K79">
            <v>0</v>
          </cell>
          <cell r="O79">
            <v>238</v>
          </cell>
          <cell r="P79" t="str">
            <v>W902</v>
          </cell>
          <cell r="Q79">
            <v>11178.04</v>
          </cell>
          <cell r="U79"/>
          <cell r="V79"/>
          <cell r="W79"/>
        </row>
        <row r="80">
          <cell r="I80">
            <v>160</v>
          </cell>
          <cell r="J80" t="str">
            <v>G910</v>
          </cell>
          <cell r="K80">
            <v>0</v>
          </cell>
          <cell r="O80">
            <v>239</v>
          </cell>
          <cell r="P80" t="str">
            <v>W903</v>
          </cell>
          <cell r="Q80">
            <v>9998.93</v>
          </cell>
          <cell r="U80"/>
          <cell r="V80"/>
          <cell r="W80"/>
        </row>
        <row r="81">
          <cell r="I81">
            <v>161</v>
          </cell>
          <cell r="J81" t="str">
            <v>G911</v>
          </cell>
          <cell r="K81">
            <v>0</v>
          </cell>
          <cell r="O81">
            <v>240</v>
          </cell>
          <cell r="P81" t="str">
            <v>W903</v>
          </cell>
          <cell r="Q81">
            <v>0</v>
          </cell>
          <cell r="U81"/>
          <cell r="V81"/>
          <cell r="W81"/>
        </row>
        <row r="82">
          <cell r="I82">
            <v>162</v>
          </cell>
          <cell r="J82" t="str">
            <v>G912</v>
          </cell>
          <cell r="K82">
            <v>68667.25</v>
          </cell>
          <cell r="O82">
            <v>241</v>
          </cell>
          <cell r="P82" t="str">
            <v>W903</v>
          </cell>
          <cell r="Q82">
            <v>0</v>
          </cell>
          <cell r="U82"/>
          <cell r="V82"/>
          <cell r="W82"/>
        </row>
        <row r="83">
          <cell r="I83">
            <v>163</v>
          </cell>
          <cell r="J83" t="str">
            <v>G913</v>
          </cell>
          <cell r="K83">
            <v>0</v>
          </cell>
          <cell r="O83">
            <v>242</v>
          </cell>
          <cell r="P83" t="str">
            <v>W903</v>
          </cell>
          <cell r="Q83">
            <v>74172.91</v>
          </cell>
          <cell r="U83"/>
          <cell r="V83"/>
          <cell r="W83"/>
        </row>
        <row r="84">
          <cell r="I84">
            <v>164</v>
          </cell>
          <cell r="J84" t="str">
            <v>G916</v>
          </cell>
          <cell r="K84">
            <v>0</v>
          </cell>
          <cell r="O84">
            <v>243</v>
          </cell>
          <cell r="P84" t="str">
            <v>W904</v>
          </cell>
          <cell r="Q84">
            <v>0</v>
          </cell>
          <cell r="U84"/>
          <cell r="V84"/>
          <cell r="W84"/>
        </row>
        <row r="85">
          <cell r="K85"/>
          <cell r="O85">
            <v>244</v>
          </cell>
          <cell r="P85" t="str">
            <v>W905</v>
          </cell>
          <cell r="Q85">
            <v>0</v>
          </cell>
          <cell r="U85"/>
          <cell r="V85"/>
          <cell r="W85"/>
        </row>
        <row r="86">
          <cell r="K86"/>
          <cell r="O86">
            <v>245</v>
          </cell>
          <cell r="P86" t="str">
            <v>W907</v>
          </cell>
          <cell r="Q86">
            <v>0</v>
          </cell>
          <cell r="U86"/>
          <cell r="V86"/>
          <cell r="W86"/>
        </row>
        <row r="87">
          <cell r="K87"/>
          <cell r="O87">
            <v>246</v>
          </cell>
          <cell r="P87" t="str">
            <v>W908</v>
          </cell>
          <cell r="Q87">
            <v>116928.37</v>
          </cell>
          <cell r="U87"/>
          <cell r="V87"/>
          <cell r="W87"/>
        </row>
        <row r="88">
          <cell r="K88"/>
          <cell r="O88">
            <v>247</v>
          </cell>
          <cell r="P88" t="str">
            <v>W909</v>
          </cell>
          <cell r="Q88">
            <v>0</v>
          </cell>
          <cell r="U88"/>
          <cell r="V88"/>
          <cell r="W88"/>
        </row>
        <row r="89">
          <cell r="K89"/>
          <cell r="O89">
            <v>248</v>
          </cell>
          <cell r="P89" t="str">
            <v>W910</v>
          </cell>
          <cell r="Q89">
            <v>0</v>
          </cell>
          <cell r="U89"/>
          <cell r="V89"/>
          <cell r="W89"/>
        </row>
        <row r="90">
          <cell r="K90"/>
          <cell r="O90">
            <v>249</v>
          </cell>
          <cell r="P90" t="str">
            <v>W911</v>
          </cell>
          <cell r="Q90">
            <v>0</v>
          </cell>
          <cell r="U90"/>
          <cell r="V90"/>
          <cell r="W90"/>
        </row>
        <row r="91">
          <cell r="K91"/>
          <cell r="O91">
            <v>250</v>
          </cell>
          <cell r="P91" t="str">
            <v>W912</v>
          </cell>
          <cell r="Q91">
            <v>68667.25</v>
          </cell>
          <cell r="U91"/>
          <cell r="V91"/>
          <cell r="W91"/>
        </row>
        <row r="92">
          <cell r="K92"/>
          <cell r="O92">
            <v>251</v>
          </cell>
          <cell r="P92" t="str">
            <v>W913</v>
          </cell>
          <cell r="Q92">
            <v>0</v>
          </cell>
          <cell r="U92"/>
          <cell r="V92"/>
          <cell r="W92"/>
        </row>
        <row r="93">
          <cell r="K93"/>
          <cell r="O93">
            <v>252</v>
          </cell>
          <cell r="P93" t="str">
            <v>W916</v>
          </cell>
          <cell r="Q93">
            <v>0</v>
          </cell>
          <cell r="U93"/>
          <cell r="V93"/>
          <cell r="W93"/>
        </row>
        <row r="94">
          <cell r="K94"/>
          <cell r="U94"/>
          <cell r="V94"/>
          <cell r="W94"/>
        </row>
        <row r="95">
          <cell r="K95"/>
          <cell r="U95"/>
          <cell r="V95"/>
          <cell r="W95"/>
        </row>
        <row r="96">
          <cell r="K96"/>
          <cell r="U96"/>
          <cell r="V96"/>
          <cell r="W96"/>
        </row>
        <row r="97">
          <cell r="K97"/>
          <cell r="U97"/>
          <cell r="V97"/>
          <cell r="W97"/>
        </row>
        <row r="98">
          <cell r="K98"/>
          <cell r="U98"/>
          <cell r="V98"/>
          <cell r="W98"/>
        </row>
        <row r="99">
          <cell r="K99"/>
          <cell r="U99"/>
          <cell r="V99"/>
          <cell r="W99"/>
        </row>
        <row r="100">
          <cell r="K100"/>
          <cell r="U100"/>
          <cell r="V100"/>
          <cell r="W100"/>
        </row>
        <row r="101">
          <cell r="K101"/>
          <cell r="U101"/>
          <cell r="V101"/>
          <cell r="W101"/>
        </row>
        <row r="102">
          <cell r="C102"/>
          <cell r="D102"/>
          <cell r="E102"/>
          <cell r="K102"/>
          <cell r="U102"/>
          <cell r="V102"/>
          <cell r="W102"/>
        </row>
        <row r="103">
          <cell r="C103">
            <v>33</v>
          </cell>
          <cell r="D103" t="str">
            <v>E560</v>
          </cell>
          <cell r="E103">
            <v>862719.39</v>
          </cell>
          <cell r="K103"/>
          <cell r="U103"/>
          <cell r="V103"/>
          <cell r="W103"/>
        </row>
        <row r="104">
          <cell r="C104">
            <v>34</v>
          </cell>
          <cell r="D104" t="str">
            <v>E561</v>
          </cell>
          <cell r="E104">
            <v>1039139.78</v>
          </cell>
          <cell r="K104"/>
          <cell r="U104"/>
          <cell r="V104"/>
          <cell r="W104"/>
        </row>
        <row r="105">
          <cell r="C105">
            <v>35</v>
          </cell>
          <cell r="D105" t="str">
            <v>E562</v>
          </cell>
          <cell r="E105">
            <v>1995.25</v>
          </cell>
          <cell r="K105"/>
          <cell r="U105"/>
          <cell r="V105"/>
          <cell r="W105"/>
        </row>
        <row r="106">
          <cell r="C106">
            <v>36</v>
          </cell>
          <cell r="D106" t="str">
            <v>E563</v>
          </cell>
          <cell r="E106">
            <v>202838.22</v>
          </cell>
          <cell r="K106"/>
          <cell r="U106"/>
          <cell r="V106"/>
          <cell r="W106"/>
        </row>
        <row r="107">
          <cell r="C107">
            <v>37</v>
          </cell>
          <cell r="D107" t="str">
            <v>E564</v>
          </cell>
          <cell r="E107">
            <v>0</v>
          </cell>
          <cell r="K107"/>
          <cell r="U107"/>
          <cell r="V107"/>
          <cell r="W107"/>
        </row>
        <row r="108">
          <cell r="C108">
            <v>38</v>
          </cell>
          <cell r="D108" t="str">
            <v>E566</v>
          </cell>
          <cell r="E108">
            <v>89362.62</v>
          </cell>
          <cell r="K108"/>
          <cell r="U108"/>
          <cell r="V108"/>
          <cell r="W108"/>
        </row>
        <row r="109">
          <cell r="C109">
            <v>39</v>
          </cell>
          <cell r="D109" t="str">
            <v>E567</v>
          </cell>
          <cell r="E109">
            <v>0</v>
          </cell>
          <cell r="K109"/>
          <cell r="U109"/>
          <cell r="V109"/>
          <cell r="W109"/>
        </row>
        <row r="110">
          <cell r="C110">
            <v>40</v>
          </cell>
          <cell r="D110" t="str">
            <v>E568</v>
          </cell>
          <cell r="E110">
            <v>14236.04</v>
          </cell>
          <cell r="K110"/>
          <cell r="U110"/>
          <cell r="V110"/>
          <cell r="W110"/>
        </row>
        <row r="111">
          <cell r="C111">
            <v>41</v>
          </cell>
          <cell r="D111" t="str">
            <v>E569</v>
          </cell>
          <cell r="E111">
            <v>0</v>
          </cell>
          <cell r="K111"/>
          <cell r="U111"/>
          <cell r="V111"/>
          <cell r="W111"/>
        </row>
        <row r="112">
          <cell r="C112">
            <v>42</v>
          </cell>
          <cell r="D112" t="str">
            <v>E570</v>
          </cell>
          <cell r="E112">
            <v>436112.33</v>
          </cell>
          <cell r="K112"/>
          <cell r="U112"/>
          <cell r="V112"/>
          <cell r="W112"/>
        </row>
        <row r="113">
          <cell r="C113">
            <v>43</v>
          </cell>
          <cell r="D113" t="str">
            <v>E571</v>
          </cell>
          <cell r="E113">
            <v>215811.74</v>
          </cell>
          <cell r="K113"/>
          <cell r="U113"/>
          <cell r="V113"/>
          <cell r="W113"/>
        </row>
        <row r="114">
          <cell r="C114">
            <v>44</v>
          </cell>
          <cell r="D114" t="str">
            <v>E572</v>
          </cell>
          <cell r="E114">
            <v>0</v>
          </cell>
          <cell r="K114"/>
          <cell r="U114"/>
          <cell r="V114"/>
          <cell r="W114"/>
        </row>
        <row r="115">
          <cell r="C115">
            <v>45</v>
          </cell>
          <cell r="D115" t="str">
            <v>E573</v>
          </cell>
          <cell r="E115">
            <v>919.04</v>
          </cell>
          <cell r="K115"/>
          <cell r="U115"/>
          <cell r="V115"/>
          <cell r="W115"/>
        </row>
        <row r="116">
          <cell r="K116"/>
          <cell r="U116"/>
          <cell r="V116"/>
          <cell r="W116"/>
        </row>
        <row r="117">
          <cell r="K117"/>
          <cell r="U117"/>
          <cell r="V117"/>
          <cell r="W117"/>
        </row>
        <row r="118">
          <cell r="K118"/>
          <cell r="U118"/>
          <cell r="V118"/>
          <cell r="W118"/>
        </row>
        <row r="119">
          <cell r="K119"/>
          <cell r="U119"/>
          <cell r="V119"/>
          <cell r="W119"/>
        </row>
        <row r="120">
          <cell r="K120"/>
          <cell r="U120"/>
          <cell r="V120"/>
          <cell r="W120"/>
        </row>
        <row r="121">
          <cell r="K121"/>
          <cell r="U121"/>
          <cell r="V121"/>
          <cell r="W121"/>
        </row>
        <row r="122">
          <cell r="K122"/>
          <cell r="U122"/>
          <cell r="V122"/>
          <cell r="W122"/>
        </row>
        <row r="123">
          <cell r="K123"/>
          <cell r="U123"/>
          <cell r="V123"/>
          <cell r="W123"/>
        </row>
        <row r="124">
          <cell r="K124"/>
          <cell r="U124"/>
          <cell r="V124"/>
          <cell r="W124"/>
        </row>
        <row r="125">
          <cell r="K125"/>
          <cell r="U125"/>
          <cell r="V125"/>
          <cell r="W125"/>
        </row>
        <row r="126">
          <cell r="C126"/>
          <cell r="D126"/>
          <cell r="E126"/>
          <cell r="K126"/>
          <cell r="U126"/>
          <cell r="V126"/>
          <cell r="W126"/>
        </row>
        <row r="127">
          <cell r="C127">
            <v>46</v>
          </cell>
          <cell r="D127" t="str">
            <v>E580</v>
          </cell>
          <cell r="E127">
            <v>1594673.5699999998</v>
          </cell>
          <cell r="K127"/>
          <cell r="U127"/>
          <cell r="V127"/>
          <cell r="W127"/>
        </row>
        <row r="128">
          <cell r="C128">
            <v>47</v>
          </cell>
          <cell r="D128" t="str">
            <v>E581</v>
          </cell>
          <cell r="E128">
            <v>369917.08</v>
          </cell>
          <cell r="K128"/>
          <cell r="U128"/>
          <cell r="V128"/>
          <cell r="W128"/>
        </row>
        <row r="129">
          <cell r="C129">
            <v>48</v>
          </cell>
          <cell r="D129" t="str">
            <v>E582</v>
          </cell>
          <cell r="E129">
            <v>3306.13</v>
          </cell>
          <cell r="K129"/>
          <cell r="U129"/>
          <cell r="V129"/>
          <cell r="W129"/>
        </row>
        <row r="130">
          <cell r="C130">
            <v>49</v>
          </cell>
          <cell r="D130" t="str">
            <v>E583</v>
          </cell>
          <cell r="E130">
            <v>309.58999999999997</v>
          </cell>
          <cell r="K130"/>
          <cell r="U130"/>
          <cell r="V130"/>
          <cell r="W130"/>
        </row>
        <row r="131">
          <cell r="C131">
            <v>50</v>
          </cell>
          <cell r="D131" t="str">
            <v>E583</v>
          </cell>
          <cell r="E131">
            <v>113686.39999999999</v>
          </cell>
          <cell r="K131"/>
          <cell r="U131"/>
          <cell r="V131"/>
          <cell r="W131"/>
        </row>
        <row r="132">
          <cell r="C132">
            <v>51</v>
          </cell>
          <cell r="D132" t="str">
            <v>E584</v>
          </cell>
          <cell r="E132">
            <v>0</v>
          </cell>
          <cell r="K132"/>
          <cell r="U132"/>
          <cell r="V132"/>
          <cell r="W132"/>
        </row>
        <row r="133">
          <cell r="C133">
            <v>52</v>
          </cell>
          <cell r="D133" t="str">
            <v>E585</v>
          </cell>
          <cell r="E133">
            <v>191885.97</v>
          </cell>
          <cell r="K133"/>
          <cell r="U133"/>
          <cell r="V133"/>
          <cell r="W133"/>
        </row>
        <row r="134">
          <cell r="C134">
            <v>53</v>
          </cell>
          <cell r="D134" t="str">
            <v>E586</v>
          </cell>
          <cell r="E134">
            <v>891594.22000000009</v>
          </cell>
          <cell r="K134"/>
          <cell r="U134"/>
          <cell r="V134"/>
          <cell r="W134"/>
        </row>
        <row r="135">
          <cell r="C135">
            <v>54</v>
          </cell>
          <cell r="D135" t="str">
            <v>E586</v>
          </cell>
          <cell r="E135">
            <v>212289.12</v>
          </cell>
          <cell r="K135"/>
          <cell r="U135"/>
          <cell r="V135"/>
          <cell r="W135"/>
        </row>
        <row r="136">
          <cell r="C136">
            <v>55</v>
          </cell>
          <cell r="D136" t="str">
            <v>E587</v>
          </cell>
          <cell r="E136">
            <v>204769.90999999995</v>
          </cell>
          <cell r="K136"/>
          <cell r="U136"/>
          <cell r="V136"/>
          <cell r="W136"/>
        </row>
        <row r="137">
          <cell r="C137">
            <v>56</v>
          </cell>
          <cell r="D137" t="str">
            <v>E587</v>
          </cell>
          <cell r="E137">
            <v>63947.25</v>
          </cell>
          <cell r="K137"/>
          <cell r="U137"/>
          <cell r="V137"/>
          <cell r="W137"/>
        </row>
        <row r="138">
          <cell r="C138">
            <v>57</v>
          </cell>
          <cell r="D138" t="str">
            <v>E588</v>
          </cell>
          <cell r="E138">
            <v>429000.22</v>
          </cell>
          <cell r="K138"/>
          <cell r="U138"/>
          <cell r="V138"/>
          <cell r="W138"/>
        </row>
        <row r="139">
          <cell r="C139">
            <v>58</v>
          </cell>
          <cell r="D139" t="str">
            <v>E590</v>
          </cell>
          <cell r="E139">
            <v>222495.04000000004</v>
          </cell>
          <cell r="K139"/>
          <cell r="U139"/>
          <cell r="V139"/>
          <cell r="W139"/>
        </row>
        <row r="140">
          <cell r="C140">
            <v>59</v>
          </cell>
          <cell r="D140" t="str">
            <v>E591</v>
          </cell>
          <cell r="E140">
            <v>0</v>
          </cell>
          <cell r="K140"/>
          <cell r="U140"/>
          <cell r="V140"/>
          <cell r="W140"/>
        </row>
        <row r="141">
          <cell r="C141">
            <v>60</v>
          </cell>
          <cell r="D141" t="str">
            <v>E592</v>
          </cell>
          <cell r="E141">
            <v>552187.58000000007</v>
          </cell>
          <cell r="K141"/>
          <cell r="U141"/>
          <cell r="V141"/>
          <cell r="W141"/>
        </row>
        <row r="142">
          <cell r="C142">
            <v>61</v>
          </cell>
          <cell r="D142" t="str">
            <v>E593</v>
          </cell>
          <cell r="E142">
            <v>369485.07</v>
          </cell>
          <cell r="K142"/>
          <cell r="U142"/>
          <cell r="V142"/>
          <cell r="W142"/>
        </row>
        <row r="143">
          <cell r="C143">
            <v>62</v>
          </cell>
          <cell r="D143" t="str">
            <v>E593</v>
          </cell>
          <cell r="E143">
            <v>1415045.47</v>
          </cell>
          <cell r="K143"/>
          <cell r="U143"/>
          <cell r="V143"/>
          <cell r="W143"/>
        </row>
        <row r="144">
          <cell r="C144">
            <v>63</v>
          </cell>
          <cell r="D144" t="str">
            <v>E593</v>
          </cell>
          <cell r="E144">
            <v>2100.36</v>
          </cell>
          <cell r="K144"/>
          <cell r="U144"/>
          <cell r="V144"/>
          <cell r="W144"/>
        </row>
        <row r="145">
          <cell r="C145">
            <v>64</v>
          </cell>
          <cell r="D145" t="str">
            <v>E593</v>
          </cell>
          <cell r="E145">
            <v>379418.05000000005</v>
          </cell>
          <cell r="K145"/>
          <cell r="U145"/>
          <cell r="V145"/>
          <cell r="W145"/>
        </row>
        <row r="146">
          <cell r="C146">
            <v>65</v>
          </cell>
          <cell r="D146" t="str">
            <v>E594</v>
          </cell>
          <cell r="E146">
            <v>127183.09</v>
          </cell>
          <cell r="K146"/>
          <cell r="U146"/>
          <cell r="V146"/>
          <cell r="W146"/>
        </row>
        <row r="147">
          <cell r="C147">
            <v>66</v>
          </cell>
          <cell r="D147" t="str">
            <v>E595</v>
          </cell>
          <cell r="E147">
            <v>70872.429999999993</v>
          </cell>
          <cell r="K147"/>
          <cell r="U147"/>
          <cell r="V147"/>
          <cell r="W147"/>
        </row>
        <row r="148">
          <cell r="C148">
            <v>67</v>
          </cell>
          <cell r="D148" t="str">
            <v>E596</v>
          </cell>
          <cell r="E148">
            <v>218225.89</v>
          </cell>
          <cell r="K148"/>
          <cell r="U148"/>
          <cell r="V148"/>
          <cell r="W148"/>
        </row>
        <row r="149">
          <cell r="C149">
            <v>68</v>
          </cell>
          <cell r="D149" t="str">
            <v>E597</v>
          </cell>
          <cell r="E149">
            <v>297666.07</v>
          </cell>
          <cell r="K149"/>
          <cell r="U149"/>
          <cell r="V149"/>
          <cell r="W149"/>
        </row>
        <row r="150">
          <cell r="C150">
            <v>69</v>
          </cell>
          <cell r="D150" t="str">
            <v>E597</v>
          </cell>
          <cell r="E150">
            <v>428</v>
          </cell>
          <cell r="K150"/>
          <cell r="U150"/>
          <cell r="V150"/>
          <cell r="W150"/>
        </row>
        <row r="151">
          <cell r="C151">
            <v>70</v>
          </cell>
          <cell r="D151" t="str">
            <v>E598</v>
          </cell>
          <cell r="E151">
            <v>67556.22</v>
          </cell>
          <cell r="K151"/>
          <cell r="U151"/>
          <cell r="V151"/>
          <cell r="W151"/>
        </row>
        <row r="152">
          <cell r="K152"/>
          <cell r="U152"/>
          <cell r="V152"/>
          <cell r="W152"/>
        </row>
        <row r="153">
          <cell r="K153"/>
          <cell r="U153"/>
          <cell r="V153"/>
          <cell r="W153"/>
        </row>
        <row r="154">
          <cell r="K154"/>
          <cell r="U154"/>
          <cell r="V154"/>
          <cell r="W154"/>
        </row>
        <row r="155">
          <cell r="K155"/>
          <cell r="U155"/>
          <cell r="V155"/>
          <cell r="W155"/>
        </row>
        <row r="156">
          <cell r="K156"/>
          <cell r="U156"/>
          <cell r="V156"/>
          <cell r="W156"/>
        </row>
        <row r="157">
          <cell r="K157"/>
          <cell r="U157"/>
          <cell r="V157"/>
          <cell r="W157"/>
        </row>
        <row r="158">
          <cell r="K158"/>
          <cell r="U158"/>
          <cell r="V158"/>
          <cell r="W158"/>
        </row>
        <row r="159">
          <cell r="K159"/>
          <cell r="U159"/>
          <cell r="V159"/>
          <cell r="W159"/>
        </row>
        <row r="160">
          <cell r="C160"/>
          <cell r="D160"/>
          <cell r="E160"/>
          <cell r="K160"/>
          <cell r="U160"/>
          <cell r="V160"/>
          <cell r="W160"/>
        </row>
        <row r="161">
          <cell r="C161">
            <v>71</v>
          </cell>
          <cell r="D161" t="str">
            <v>E901</v>
          </cell>
          <cell r="E161">
            <v>309352.64</v>
          </cell>
          <cell r="K161"/>
          <cell r="U161"/>
          <cell r="V161"/>
          <cell r="W161"/>
        </row>
        <row r="162">
          <cell r="C162">
            <v>72</v>
          </cell>
          <cell r="D162" t="str">
            <v>E902</v>
          </cell>
          <cell r="E162">
            <v>14904.05</v>
          </cell>
          <cell r="K162"/>
          <cell r="U162"/>
          <cell r="V162"/>
          <cell r="W162"/>
        </row>
        <row r="163">
          <cell r="C163">
            <v>73</v>
          </cell>
          <cell r="D163" t="str">
            <v>E903</v>
          </cell>
          <cell r="E163">
            <v>13331.91</v>
          </cell>
          <cell r="K163"/>
          <cell r="U163"/>
          <cell r="V163"/>
          <cell r="W163"/>
        </row>
        <row r="164">
          <cell r="C164">
            <v>74</v>
          </cell>
          <cell r="D164" t="str">
            <v>E903</v>
          </cell>
          <cell r="E164">
            <v>0</v>
          </cell>
          <cell r="K164"/>
          <cell r="U164"/>
          <cell r="V164"/>
          <cell r="W164"/>
        </row>
        <row r="165">
          <cell r="C165">
            <v>75</v>
          </cell>
          <cell r="D165" t="str">
            <v>E903</v>
          </cell>
          <cell r="E165">
            <v>0</v>
          </cell>
          <cell r="K165"/>
          <cell r="U165"/>
          <cell r="V165"/>
          <cell r="W165"/>
        </row>
        <row r="166">
          <cell r="C166">
            <v>76</v>
          </cell>
          <cell r="D166" t="str">
            <v>E903</v>
          </cell>
          <cell r="E166">
            <v>98897.21</v>
          </cell>
          <cell r="K166"/>
          <cell r="U166"/>
          <cell r="V166"/>
          <cell r="W166"/>
        </row>
        <row r="167">
          <cell r="C167">
            <v>77</v>
          </cell>
          <cell r="D167" t="str">
            <v>E904</v>
          </cell>
          <cell r="E167">
            <v>0</v>
          </cell>
          <cell r="K167"/>
          <cell r="U167"/>
          <cell r="V167"/>
          <cell r="W167"/>
        </row>
        <row r="168">
          <cell r="C168">
            <v>78</v>
          </cell>
          <cell r="D168" t="str">
            <v>E905</v>
          </cell>
          <cell r="E168">
            <v>0</v>
          </cell>
          <cell r="K168"/>
          <cell r="U168"/>
          <cell r="V168"/>
          <cell r="W168"/>
        </row>
        <row r="169">
          <cell r="C169">
            <v>79</v>
          </cell>
          <cell r="D169" t="str">
            <v>E907</v>
          </cell>
          <cell r="E169">
            <v>0</v>
          </cell>
          <cell r="K169"/>
          <cell r="U169"/>
          <cell r="V169"/>
          <cell r="W169"/>
        </row>
        <row r="170">
          <cell r="C170">
            <v>80</v>
          </cell>
          <cell r="D170" t="str">
            <v>E908</v>
          </cell>
          <cell r="E170">
            <v>155904.5</v>
          </cell>
          <cell r="K170"/>
          <cell r="U170"/>
          <cell r="V170"/>
          <cell r="W170"/>
        </row>
        <row r="171">
          <cell r="C171">
            <v>81</v>
          </cell>
          <cell r="D171" t="str">
            <v>E909</v>
          </cell>
          <cell r="E171">
            <v>0</v>
          </cell>
          <cell r="K171"/>
          <cell r="U171"/>
          <cell r="V171"/>
          <cell r="W171"/>
        </row>
        <row r="172">
          <cell r="C172">
            <v>82</v>
          </cell>
          <cell r="D172" t="str">
            <v>E910</v>
          </cell>
          <cell r="E172">
            <v>0</v>
          </cell>
          <cell r="K172"/>
          <cell r="U172"/>
          <cell r="V172"/>
          <cell r="W172"/>
        </row>
        <row r="173">
          <cell r="C173">
            <v>83</v>
          </cell>
          <cell r="D173" t="str">
            <v>E911</v>
          </cell>
          <cell r="E173">
            <v>0</v>
          </cell>
          <cell r="K173"/>
          <cell r="U173"/>
          <cell r="V173"/>
          <cell r="W173"/>
        </row>
        <row r="174">
          <cell r="C174">
            <v>84</v>
          </cell>
          <cell r="D174" t="str">
            <v>E912</v>
          </cell>
          <cell r="E174">
            <v>353145.87</v>
          </cell>
          <cell r="K174"/>
          <cell r="U174"/>
          <cell r="V174"/>
          <cell r="W174"/>
        </row>
        <row r="175">
          <cell r="C175">
            <v>85</v>
          </cell>
          <cell r="D175" t="str">
            <v>E913</v>
          </cell>
          <cell r="E175">
            <v>0</v>
          </cell>
          <cell r="K175"/>
          <cell r="U175"/>
          <cell r="V175"/>
          <cell r="W175"/>
        </row>
        <row r="176">
          <cell r="C176">
            <v>86</v>
          </cell>
          <cell r="D176" t="str">
            <v>E916</v>
          </cell>
          <cell r="E176">
            <v>0</v>
          </cell>
          <cell r="K176"/>
          <cell r="U176"/>
          <cell r="V176"/>
          <cell r="W176"/>
        </row>
        <row r="177">
          <cell r="K177"/>
          <cell r="U177"/>
          <cell r="V177"/>
          <cell r="W177"/>
        </row>
        <row r="178">
          <cell r="K178"/>
          <cell r="U178"/>
          <cell r="V178"/>
          <cell r="W178"/>
        </row>
        <row r="179">
          <cell r="K179"/>
          <cell r="U179"/>
          <cell r="V179"/>
          <cell r="W179"/>
        </row>
        <row r="180">
          <cell r="K180"/>
          <cell r="U180"/>
          <cell r="V180"/>
          <cell r="W180"/>
        </row>
        <row r="181">
          <cell r="K181"/>
          <cell r="U181"/>
          <cell r="V181"/>
          <cell r="W181"/>
        </row>
        <row r="182">
          <cell r="K182"/>
          <cell r="U182"/>
          <cell r="V182"/>
          <cell r="W182"/>
        </row>
        <row r="183">
          <cell r="K183"/>
          <cell r="U183"/>
          <cell r="V183"/>
          <cell r="W183"/>
        </row>
        <row r="184">
          <cell r="K184"/>
          <cell r="U184"/>
          <cell r="V184"/>
          <cell r="W184"/>
        </row>
        <row r="185">
          <cell r="K185"/>
          <cell r="U185"/>
          <cell r="V185"/>
          <cell r="W185"/>
        </row>
        <row r="186">
          <cell r="K186"/>
          <cell r="U186"/>
          <cell r="V186"/>
          <cell r="W186"/>
        </row>
        <row r="187">
          <cell r="K187"/>
          <cell r="U187"/>
          <cell r="V187"/>
          <cell r="W187"/>
        </row>
        <row r="188">
          <cell r="K188"/>
          <cell r="U188"/>
          <cell r="V188"/>
          <cell r="W188"/>
        </row>
        <row r="189">
          <cell r="K189"/>
          <cell r="U189"/>
          <cell r="V189"/>
          <cell r="W189"/>
        </row>
        <row r="190">
          <cell r="K190"/>
          <cell r="U190"/>
          <cell r="V190"/>
          <cell r="W190"/>
        </row>
        <row r="191">
          <cell r="K191"/>
          <cell r="U191"/>
          <cell r="V191"/>
          <cell r="W191"/>
        </row>
        <row r="192">
          <cell r="K192"/>
          <cell r="U192"/>
          <cell r="V192"/>
          <cell r="W192"/>
        </row>
        <row r="193">
          <cell r="K193"/>
          <cell r="U193"/>
          <cell r="V193"/>
          <cell r="W193"/>
        </row>
        <row r="194">
          <cell r="K194"/>
          <cell r="U194"/>
          <cell r="V194"/>
          <cell r="W194"/>
        </row>
        <row r="195">
          <cell r="K195"/>
          <cell r="U195"/>
          <cell r="V195"/>
          <cell r="W195"/>
        </row>
        <row r="196">
          <cell r="K196"/>
          <cell r="U196"/>
          <cell r="V196"/>
          <cell r="W196"/>
        </row>
        <row r="197">
          <cell r="K197"/>
          <cell r="U197"/>
          <cell r="V197"/>
          <cell r="W197"/>
        </row>
        <row r="198">
          <cell r="K198"/>
          <cell r="U198"/>
          <cell r="V198"/>
          <cell r="W198"/>
        </row>
        <row r="199">
          <cell r="K199"/>
          <cell r="U199"/>
          <cell r="V199"/>
          <cell r="W199"/>
        </row>
        <row r="200">
          <cell r="K200"/>
          <cell r="U200"/>
          <cell r="V200"/>
          <cell r="W200"/>
        </row>
        <row r="201">
          <cell r="K201"/>
          <cell r="U201"/>
          <cell r="V201"/>
          <cell r="W201"/>
        </row>
        <row r="202">
          <cell r="K202"/>
          <cell r="U202"/>
          <cell r="V202"/>
          <cell r="W202"/>
        </row>
        <row r="203">
          <cell r="K203"/>
          <cell r="U203"/>
          <cell r="V203"/>
          <cell r="W203"/>
        </row>
        <row r="204">
          <cell r="K204"/>
          <cell r="U204"/>
          <cell r="V204"/>
          <cell r="W204"/>
        </row>
        <row r="205">
          <cell r="K205"/>
          <cell r="U205"/>
          <cell r="V205"/>
          <cell r="W205"/>
        </row>
        <row r="206">
          <cell r="K206"/>
          <cell r="U206"/>
          <cell r="V206"/>
          <cell r="W206"/>
        </row>
        <row r="207">
          <cell r="K207"/>
          <cell r="U207"/>
          <cell r="V207"/>
          <cell r="W207"/>
        </row>
        <row r="208">
          <cell r="K208"/>
          <cell r="U208"/>
          <cell r="V208"/>
          <cell r="W208"/>
        </row>
        <row r="209">
          <cell r="K209"/>
          <cell r="U209"/>
          <cell r="V209"/>
          <cell r="W209"/>
        </row>
        <row r="210">
          <cell r="K210"/>
          <cell r="U210"/>
          <cell r="V210"/>
          <cell r="W210"/>
        </row>
        <row r="211">
          <cell r="K211"/>
          <cell r="U211"/>
          <cell r="V211"/>
          <cell r="W211"/>
        </row>
        <row r="212">
          <cell r="K212"/>
          <cell r="U212"/>
          <cell r="V212"/>
          <cell r="W212"/>
        </row>
        <row r="213">
          <cell r="K213"/>
          <cell r="U213"/>
          <cell r="V213"/>
          <cell r="W213"/>
        </row>
        <row r="214">
          <cell r="K214"/>
          <cell r="U214"/>
          <cell r="V214"/>
          <cell r="W214"/>
        </row>
        <row r="215">
          <cell r="K215"/>
          <cell r="U215"/>
          <cell r="V215"/>
          <cell r="W215"/>
        </row>
        <row r="216">
          <cell r="K216"/>
          <cell r="U216"/>
          <cell r="V216"/>
          <cell r="W216"/>
        </row>
        <row r="217">
          <cell r="K217"/>
          <cell r="U217"/>
          <cell r="V217"/>
          <cell r="W217"/>
        </row>
        <row r="218">
          <cell r="K218"/>
          <cell r="U218"/>
          <cell r="V218"/>
          <cell r="W218"/>
        </row>
        <row r="219">
          <cell r="K219"/>
          <cell r="U219"/>
          <cell r="V219"/>
          <cell r="W219"/>
        </row>
        <row r="220">
          <cell r="K220"/>
          <cell r="U220"/>
          <cell r="V220"/>
          <cell r="W220"/>
        </row>
        <row r="221">
          <cell r="K221"/>
          <cell r="U221"/>
          <cell r="V221"/>
          <cell r="W221"/>
        </row>
        <row r="222">
          <cell r="K222"/>
          <cell r="U222"/>
          <cell r="V222"/>
          <cell r="W222"/>
        </row>
        <row r="223">
          <cell r="K223"/>
          <cell r="U223"/>
          <cell r="V223"/>
          <cell r="W223"/>
        </row>
        <row r="224">
          <cell r="K224"/>
          <cell r="U224"/>
          <cell r="V224"/>
          <cell r="W224"/>
        </row>
        <row r="225">
          <cell r="K225"/>
          <cell r="U225"/>
          <cell r="V225"/>
          <cell r="W225"/>
        </row>
        <row r="226">
          <cell r="K226"/>
          <cell r="U226"/>
          <cell r="V226"/>
          <cell r="W226"/>
        </row>
        <row r="227">
          <cell r="K227"/>
          <cell r="U227"/>
          <cell r="V227"/>
          <cell r="W227"/>
        </row>
        <row r="228">
          <cell r="K228"/>
          <cell r="U228"/>
          <cell r="V228"/>
          <cell r="W228"/>
        </row>
        <row r="229">
          <cell r="K229"/>
          <cell r="U229"/>
          <cell r="V229"/>
          <cell r="W229"/>
        </row>
        <row r="230">
          <cell r="K230"/>
          <cell r="U230"/>
          <cell r="V230"/>
          <cell r="W230"/>
        </row>
        <row r="231">
          <cell r="K231"/>
          <cell r="U231"/>
          <cell r="V231"/>
          <cell r="W231"/>
        </row>
        <row r="232">
          <cell r="K232"/>
          <cell r="U232"/>
          <cell r="V232"/>
          <cell r="W232"/>
        </row>
        <row r="233">
          <cell r="K233"/>
          <cell r="U233"/>
          <cell r="V233"/>
          <cell r="W233"/>
        </row>
        <row r="234">
          <cell r="K234"/>
          <cell r="U234"/>
          <cell r="V234"/>
          <cell r="W234"/>
        </row>
        <row r="235">
          <cell r="K235"/>
          <cell r="U235"/>
          <cell r="V235"/>
          <cell r="W235"/>
        </row>
        <row r="236">
          <cell r="K236"/>
          <cell r="U236"/>
          <cell r="V236"/>
          <cell r="W236"/>
        </row>
        <row r="237">
          <cell r="K237"/>
          <cell r="U237"/>
          <cell r="V237"/>
          <cell r="W237"/>
        </row>
        <row r="238">
          <cell r="K238"/>
          <cell r="U238"/>
          <cell r="V238"/>
          <cell r="W238"/>
        </row>
        <row r="239">
          <cell r="K239"/>
          <cell r="U239"/>
          <cell r="V239"/>
          <cell r="W239"/>
        </row>
        <row r="240">
          <cell r="K240"/>
          <cell r="U240"/>
          <cell r="V240"/>
          <cell r="W240"/>
        </row>
        <row r="241">
          <cell r="K241"/>
          <cell r="U241"/>
          <cell r="V241"/>
          <cell r="W241"/>
        </row>
        <row r="242">
          <cell r="K242"/>
          <cell r="U242"/>
          <cell r="V242"/>
          <cell r="W242"/>
        </row>
        <row r="243">
          <cell r="K243"/>
          <cell r="U243"/>
          <cell r="V243"/>
          <cell r="W243"/>
        </row>
        <row r="244">
          <cell r="K244"/>
          <cell r="U244"/>
          <cell r="V244"/>
          <cell r="W244"/>
        </row>
        <row r="245">
          <cell r="K245"/>
          <cell r="U245"/>
          <cell r="V245"/>
          <cell r="W245"/>
        </row>
        <row r="246">
          <cell r="K246"/>
          <cell r="U246"/>
          <cell r="V246"/>
          <cell r="W246"/>
        </row>
        <row r="247">
          <cell r="K247"/>
          <cell r="U247"/>
          <cell r="V247"/>
          <cell r="W247"/>
        </row>
        <row r="248">
          <cell r="K248"/>
          <cell r="U248"/>
          <cell r="V248"/>
          <cell r="W248"/>
        </row>
        <row r="249">
          <cell r="K249"/>
          <cell r="U249"/>
          <cell r="V249"/>
          <cell r="W249"/>
        </row>
        <row r="250">
          <cell r="K250"/>
          <cell r="U250"/>
          <cell r="V250"/>
          <cell r="W250"/>
        </row>
        <row r="251">
          <cell r="K251"/>
          <cell r="U251"/>
          <cell r="V251"/>
          <cell r="W251"/>
        </row>
        <row r="252">
          <cell r="K252"/>
          <cell r="U252"/>
          <cell r="V252"/>
          <cell r="W252"/>
        </row>
        <row r="253">
          <cell r="K253"/>
          <cell r="U253"/>
          <cell r="V253"/>
          <cell r="W253"/>
        </row>
        <row r="254">
          <cell r="K254"/>
          <cell r="U254"/>
          <cell r="V254"/>
          <cell r="W254"/>
        </row>
        <row r="255">
          <cell r="K255"/>
          <cell r="U255"/>
          <cell r="V255"/>
          <cell r="W255"/>
        </row>
        <row r="256">
          <cell r="K256"/>
          <cell r="U256"/>
          <cell r="V256"/>
          <cell r="W256"/>
        </row>
        <row r="257">
          <cell r="K257"/>
          <cell r="U257"/>
          <cell r="V257"/>
          <cell r="W257"/>
        </row>
        <row r="258">
          <cell r="K258"/>
          <cell r="U258"/>
          <cell r="V258"/>
          <cell r="W258"/>
        </row>
        <row r="259">
          <cell r="K259"/>
          <cell r="U259"/>
          <cell r="V259"/>
          <cell r="W259"/>
        </row>
        <row r="260">
          <cell r="K260"/>
          <cell r="U260"/>
          <cell r="V260"/>
          <cell r="W260"/>
        </row>
        <row r="261">
          <cell r="K261"/>
          <cell r="U261"/>
          <cell r="V261"/>
          <cell r="W261"/>
        </row>
        <row r="262">
          <cell r="K262"/>
          <cell r="U262"/>
          <cell r="V262"/>
          <cell r="W262"/>
        </row>
        <row r="263">
          <cell r="K263"/>
          <cell r="U263"/>
          <cell r="V263"/>
          <cell r="W263"/>
        </row>
        <row r="264">
          <cell r="K264"/>
          <cell r="U264"/>
          <cell r="V264"/>
          <cell r="W264"/>
        </row>
        <row r="265">
          <cell r="U265"/>
          <cell r="V265"/>
          <cell r="W265"/>
        </row>
        <row r="266">
          <cell r="U266"/>
          <cell r="V266"/>
          <cell r="W266"/>
        </row>
        <row r="267">
          <cell r="U267"/>
          <cell r="V267"/>
          <cell r="W267"/>
        </row>
        <row r="268">
          <cell r="U268"/>
          <cell r="V268"/>
          <cell r="W268"/>
        </row>
        <row r="269">
          <cell r="U269"/>
          <cell r="V269"/>
          <cell r="W269"/>
        </row>
        <row r="270">
          <cell r="U270"/>
          <cell r="V270"/>
          <cell r="W270"/>
        </row>
        <row r="271">
          <cell r="U271"/>
          <cell r="V271"/>
          <cell r="W271"/>
        </row>
        <row r="272">
          <cell r="U272"/>
          <cell r="V272"/>
          <cell r="W272"/>
        </row>
        <row r="273">
          <cell r="U273"/>
          <cell r="V273"/>
          <cell r="W273"/>
        </row>
        <row r="274">
          <cell r="U274"/>
          <cell r="V274"/>
          <cell r="W274"/>
        </row>
        <row r="275">
          <cell r="U275"/>
          <cell r="V275"/>
          <cell r="W275"/>
        </row>
        <row r="276">
          <cell r="U276"/>
          <cell r="V276"/>
          <cell r="W276"/>
        </row>
        <row r="277">
          <cell r="U277"/>
          <cell r="V277"/>
          <cell r="W277"/>
        </row>
        <row r="278">
          <cell r="U278"/>
          <cell r="V278"/>
          <cell r="W278"/>
        </row>
        <row r="279">
          <cell r="U279"/>
          <cell r="V279"/>
          <cell r="W279"/>
        </row>
        <row r="280">
          <cell r="U280"/>
          <cell r="V280"/>
          <cell r="W280"/>
        </row>
        <row r="281">
          <cell r="U281"/>
          <cell r="V281"/>
          <cell r="W281"/>
        </row>
        <row r="282">
          <cell r="U282"/>
          <cell r="V282"/>
          <cell r="W282"/>
        </row>
        <row r="283">
          <cell r="U283"/>
          <cell r="V283"/>
          <cell r="W283"/>
        </row>
        <row r="284">
          <cell r="U284"/>
          <cell r="V284"/>
          <cell r="W284"/>
        </row>
        <row r="285">
          <cell r="U285"/>
          <cell r="V285"/>
          <cell r="W285"/>
        </row>
        <row r="286">
          <cell r="U286"/>
          <cell r="V286"/>
          <cell r="W286"/>
        </row>
        <row r="287">
          <cell r="U287"/>
          <cell r="V287"/>
          <cell r="W287"/>
        </row>
        <row r="288">
          <cell r="U288"/>
          <cell r="V288"/>
          <cell r="W288"/>
        </row>
        <row r="289">
          <cell r="U289"/>
          <cell r="V289"/>
          <cell r="W289"/>
        </row>
        <row r="290">
          <cell r="U290"/>
          <cell r="V290"/>
          <cell r="W290"/>
        </row>
        <row r="291">
          <cell r="U291"/>
          <cell r="V291"/>
          <cell r="W291"/>
        </row>
        <row r="292">
          <cell r="U292"/>
          <cell r="V292"/>
          <cell r="W292"/>
        </row>
        <row r="293">
          <cell r="U293"/>
          <cell r="V293"/>
          <cell r="W293"/>
        </row>
        <row r="294">
          <cell r="U294"/>
          <cell r="V294"/>
          <cell r="W294"/>
        </row>
        <row r="295">
          <cell r="U295"/>
          <cell r="V295"/>
          <cell r="W295"/>
        </row>
        <row r="296">
          <cell r="U296"/>
          <cell r="V296"/>
          <cell r="W296"/>
        </row>
        <row r="297">
          <cell r="U297"/>
          <cell r="V297"/>
          <cell r="W297"/>
        </row>
        <row r="298">
          <cell r="U298"/>
          <cell r="V298"/>
          <cell r="W298"/>
        </row>
        <row r="299">
          <cell r="U299"/>
          <cell r="V299"/>
          <cell r="W299"/>
        </row>
        <row r="300">
          <cell r="U300"/>
          <cell r="V300"/>
          <cell r="W300"/>
        </row>
        <row r="301">
          <cell r="U301"/>
          <cell r="V301"/>
          <cell r="W301"/>
        </row>
        <row r="302">
          <cell r="U302"/>
          <cell r="V302"/>
          <cell r="W302"/>
        </row>
        <row r="303">
          <cell r="U303"/>
          <cell r="V303"/>
          <cell r="W303"/>
        </row>
        <row r="304">
          <cell r="U304"/>
          <cell r="V304"/>
          <cell r="W304"/>
        </row>
        <row r="305">
          <cell r="U305"/>
          <cell r="V305"/>
          <cell r="W305"/>
        </row>
        <row r="306">
          <cell r="U306"/>
          <cell r="V306"/>
          <cell r="W306"/>
        </row>
        <row r="307">
          <cell r="U307"/>
          <cell r="V307"/>
          <cell r="W307"/>
        </row>
        <row r="308">
          <cell r="U308"/>
          <cell r="V308"/>
          <cell r="W308"/>
        </row>
        <row r="309">
          <cell r="U309"/>
          <cell r="V309"/>
          <cell r="W309"/>
        </row>
        <row r="310">
          <cell r="U310"/>
          <cell r="V310"/>
          <cell r="W310"/>
        </row>
        <row r="311">
          <cell r="U311"/>
          <cell r="V311"/>
          <cell r="W311"/>
        </row>
        <row r="312">
          <cell r="U312"/>
          <cell r="V312"/>
          <cell r="W312"/>
        </row>
      </sheetData>
      <sheetData sheetId="2"/>
      <sheetData sheetId="3">
        <row r="1">
          <cell r="B1"/>
          <cell r="C1" t="str">
            <v>City Utilities of Springfield</v>
          </cell>
          <cell r="D1"/>
          <cell r="E1"/>
          <cell r="F1"/>
          <cell r="G1"/>
          <cell r="H1"/>
          <cell r="I1"/>
          <cell r="J1"/>
          <cell r="K1"/>
          <cell r="L1"/>
          <cell r="M1"/>
          <cell r="N1"/>
          <cell r="O1"/>
        </row>
        <row r="2">
          <cell r="B2"/>
          <cell r="C2" t="str">
            <v>Plant In Service, Electric</v>
          </cell>
          <cell r="D2"/>
          <cell r="E2"/>
          <cell r="F2"/>
          <cell r="G2"/>
          <cell r="H2"/>
          <cell r="I2"/>
          <cell r="J2"/>
          <cell r="K2"/>
          <cell r="L2"/>
          <cell r="M2"/>
          <cell r="N2"/>
          <cell r="O2"/>
        </row>
        <row r="3">
          <cell r="B3"/>
          <cell r="C3" t="str">
            <v/>
          </cell>
          <cell r="D3"/>
          <cell r="E3"/>
          <cell r="F3"/>
          <cell r="G3"/>
          <cell r="H3"/>
          <cell r="I3"/>
          <cell r="J3"/>
          <cell r="K3"/>
          <cell r="L3"/>
          <cell r="M3"/>
          <cell r="N3"/>
          <cell r="O3"/>
        </row>
        <row r="4">
          <cell r="B4"/>
          <cell r="C4"/>
          <cell r="D4"/>
          <cell r="E4"/>
          <cell r="F4"/>
          <cell r="G4"/>
          <cell r="H4"/>
          <cell r="I4"/>
          <cell r="J4"/>
          <cell r="K4"/>
          <cell r="L4"/>
          <cell r="M4"/>
          <cell r="N4"/>
          <cell r="O4"/>
        </row>
        <row r="5">
          <cell r="B5"/>
          <cell r="C5"/>
          <cell r="D5"/>
          <cell r="E5"/>
          <cell r="F5"/>
          <cell r="G5" t="str">
            <v>Additions</v>
          </cell>
          <cell r="H5"/>
          <cell r="I5"/>
          <cell r="J5"/>
          <cell r="K5"/>
          <cell r="L5"/>
          <cell r="M5"/>
          <cell r="N5"/>
          <cell r="O5"/>
        </row>
        <row r="6">
          <cell r="B6"/>
          <cell r="C6"/>
          <cell r="D6"/>
          <cell r="E6" t="str">
            <v>Beginning</v>
          </cell>
          <cell r="F6"/>
          <cell r="G6" t="str">
            <v>Transferred</v>
          </cell>
          <cell r="H6"/>
          <cell r="I6"/>
          <cell r="J6"/>
          <cell r="K6"/>
          <cell r="L6"/>
          <cell r="M6" t="str">
            <v>Ending</v>
          </cell>
          <cell r="N6"/>
          <cell r="O6"/>
        </row>
        <row r="7">
          <cell r="B7"/>
          <cell r="C7"/>
          <cell r="D7"/>
          <cell r="E7" t="str">
            <v>Balance</v>
          </cell>
          <cell r="F7"/>
          <cell r="G7" t="str">
            <v>From CWIP</v>
          </cell>
          <cell r="H7"/>
          <cell r="I7" t="str">
            <v>Retirements</v>
          </cell>
          <cell r="J7"/>
          <cell r="K7" t="str">
            <v>Transfers</v>
          </cell>
          <cell r="L7"/>
          <cell r="M7" t="str">
            <v>Balance</v>
          </cell>
          <cell r="N7"/>
          <cell r="O7" t="str">
            <v>Notes</v>
          </cell>
        </row>
        <row r="8">
          <cell r="B8"/>
          <cell r="C8"/>
          <cell r="D8"/>
          <cell r="E8"/>
          <cell r="F8"/>
          <cell r="G8"/>
          <cell r="H8"/>
          <cell r="I8"/>
          <cell r="J8"/>
          <cell r="K8"/>
          <cell r="L8"/>
          <cell r="M8"/>
          <cell r="N8"/>
          <cell r="O8"/>
        </row>
        <row r="9">
          <cell r="B9"/>
          <cell r="C9"/>
          <cell r="D9"/>
          <cell r="E9"/>
          <cell r="F9"/>
          <cell r="G9"/>
          <cell r="H9"/>
          <cell r="I9"/>
          <cell r="J9"/>
          <cell r="K9"/>
          <cell r="L9"/>
          <cell r="M9"/>
          <cell r="N9"/>
          <cell r="O9"/>
        </row>
        <row r="10">
          <cell r="B10" t="str">
            <v>E310</v>
          </cell>
          <cell r="C10" t="str">
            <v>Land &amp; Land Rights</v>
          </cell>
          <cell r="D10" t="str">
            <v>$</v>
          </cell>
          <cell r="E10">
            <v>11373101.949999999</v>
          </cell>
          <cell r="F10" t="str">
            <v>$</v>
          </cell>
          <cell r="G10">
            <v>0</v>
          </cell>
          <cell r="H10" t="str">
            <v>$</v>
          </cell>
          <cell r="I10">
            <v>0</v>
          </cell>
          <cell r="J10" t="str">
            <v>$</v>
          </cell>
          <cell r="K10">
            <v>0</v>
          </cell>
          <cell r="L10" t="str">
            <v>$</v>
          </cell>
          <cell r="M10">
            <v>11373101.949999999</v>
          </cell>
          <cell r="N10"/>
          <cell r="O10"/>
        </row>
        <row r="11">
          <cell r="B11" t="str">
            <v>E311</v>
          </cell>
          <cell r="C11" t="str">
            <v>Structures &amp; Improvements</v>
          </cell>
          <cell r="D11"/>
          <cell r="E11">
            <v>186397195.68999997</v>
          </cell>
          <cell r="F11"/>
          <cell r="G11">
            <v>794909.29</v>
          </cell>
          <cell r="H11"/>
          <cell r="I11">
            <v>-420149.05</v>
          </cell>
          <cell r="J11"/>
          <cell r="K11">
            <v>50000</v>
          </cell>
          <cell r="L11"/>
          <cell r="M11">
            <v>186821955.92999995</v>
          </cell>
          <cell r="N11"/>
          <cell r="O11"/>
        </row>
        <row r="12">
          <cell r="B12" t="str">
            <v>E312</v>
          </cell>
          <cell r="C12" t="str">
            <v>Boiler Plant Equipment</v>
          </cell>
          <cell r="D12"/>
          <cell r="E12">
            <v>498735353.63000017</v>
          </cell>
          <cell r="F12"/>
          <cell r="G12">
            <v>1927545.02</v>
          </cell>
          <cell r="H12"/>
          <cell r="I12">
            <v>-175527.5</v>
          </cell>
          <cell r="J12"/>
          <cell r="K12">
            <v>-50000</v>
          </cell>
          <cell r="L12"/>
          <cell r="M12">
            <v>500437371.15000021</v>
          </cell>
          <cell r="N12"/>
          <cell r="O12"/>
        </row>
        <row r="13">
          <cell r="B13" t="str">
            <v>E314</v>
          </cell>
          <cell r="C13" t="str">
            <v>Turbo-Generator Units</v>
          </cell>
          <cell r="D13"/>
          <cell r="E13">
            <v>159019999.88000003</v>
          </cell>
          <cell r="F13"/>
          <cell r="G13">
            <v>626417.04</v>
          </cell>
          <cell r="H13"/>
          <cell r="I13">
            <v>-42235.7</v>
          </cell>
          <cell r="J13"/>
          <cell r="K13">
            <v>0</v>
          </cell>
          <cell r="L13"/>
          <cell r="M13">
            <v>159604181.22000003</v>
          </cell>
          <cell r="N13"/>
          <cell r="O13"/>
        </row>
        <row r="14">
          <cell r="B14" t="str">
            <v>E315</v>
          </cell>
          <cell r="C14" t="str">
            <v>Accessory Electric Equip</v>
          </cell>
          <cell r="D14"/>
          <cell r="E14">
            <v>32503939.120000001</v>
          </cell>
          <cell r="F14"/>
          <cell r="G14">
            <v>104935.6</v>
          </cell>
          <cell r="H14"/>
          <cell r="I14">
            <v>-68831.259999999995</v>
          </cell>
          <cell r="J14"/>
          <cell r="K14">
            <v>0</v>
          </cell>
          <cell r="L14"/>
          <cell r="M14">
            <v>32540043.460000001</v>
          </cell>
          <cell r="N14"/>
          <cell r="O14"/>
        </row>
        <row r="15">
          <cell r="B15" t="str">
            <v>E316</v>
          </cell>
          <cell r="C15" t="str">
            <v>Misc Power Plant Equip</v>
          </cell>
          <cell r="D15"/>
          <cell r="E15">
            <v>1682029.77</v>
          </cell>
          <cell r="F15"/>
          <cell r="G15">
            <v>172553.08</v>
          </cell>
          <cell r="H15"/>
          <cell r="I15">
            <v>0</v>
          </cell>
          <cell r="J15"/>
          <cell r="K15">
            <v>0</v>
          </cell>
          <cell r="L15"/>
          <cell r="M15">
            <v>1854582.85</v>
          </cell>
          <cell r="N15"/>
          <cell r="O15"/>
        </row>
        <row r="16">
          <cell r="B16"/>
          <cell r="C16"/>
          <cell r="D16"/>
          <cell r="E16"/>
          <cell r="F16"/>
          <cell r="G16"/>
          <cell r="H16"/>
          <cell r="I16"/>
          <cell r="J16"/>
          <cell r="K16"/>
          <cell r="L16"/>
          <cell r="M16"/>
          <cell r="N16"/>
          <cell r="O16"/>
        </row>
        <row r="17">
          <cell r="B17"/>
          <cell r="C17"/>
          <cell r="D17"/>
          <cell r="E17"/>
          <cell r="F17"/>
          <cell r="G17"/>
          <cell r="H17"/>
          <cell r="I17"/>
          <cell r="J17"/>
          <cell r="K17"/>
          <cell r="L17"/>
          <cell r="M17"/>
          <cell r="N17"/>
          <cell r="O17"/>
        </row>
        <row r="18">
          <cell r="B18" t="str">
            <v>E341</v>
          </cell>
          <cell r="C18" t="str">
            <v>Structures &amp; Improvements</v>
          </cell>
          <cell r="D18"/>
          <cell r="E18">
            <v>11754449.810000001</v>
          </cell>
          <cell r="F18"/>
          <cell r="G18">
            <v>0</v>
          </cell>
          <cell r="H18"/>
          <cell r="I18">
            <v>0</v>
          </cell>
          <cell r="J18"/>
          <cell r="K18">
            <v>0</v>
          </cell>
          <cell r="L18"/>
          <cell r="M18">
            <v>11754449.810000001</v>
          </cell>
          <cell r="N18"/>
          <cell r="O18"/>
        </row>
        <row r="19">
          <cell r="B19" t="str">
            <v>E342</v>
          </cell>
          <cell r="C19" t="str">
            <v>Fuel Holders</v>
          </cell>
          <cell r="D19"/>
          <cell r="E19">
            <v>7896004.2800000012</v>
          </cell>
          <cell r="F19"/>
          <cell r="G19">
            <v>0</v>
          </cell>
          <cell r="H19"/>
          <cell r="I19">
            <v>0</v>
          </cell>
          <cell r="J19"/>
          <cell r="K19">
            <v>0</v>
          </cell>
          <cell r="L19"/>
          <cell r="M19">
            <v>7896004.2800000012</v>
          </cell>
          <cell r="N19"/>
          <cell r="O19"/>
        </row>
        <row r="20">
          <cell r="B20" t="str">
            <v>E344</v>
          </cell>
          <cell r="C20" t="str">
            <v>Generators</v>
          </cell>
          <cell r="D20"/>
          <cell r="E20">
            <v>85053586.689999998</v>
          </cell>
          <cell r="F20"/>
          <cell r="G20">
            <v>0</v>
          </cell>
          <cell r="H20"/>
          <cell r="I20">
            <v>0</v>
          </cell>
          <cell r="J20"/>
          <cell r="K20">
            <v>0</v>
          </cell>
          <cell r="L20"/>
          <cell r="M20">
            <v>85053586.689999998</v>
          </cell>
          <cell r="N20"/>
          <cell r="O20"/>
        </row>
        <row r="21">
          <cell r="B21" t="str">
            <v>E345</v>
          </cell>
          <cell r="C21" t="str">
            <v>Accessory Electric Equip</v>
          </cell>
          <cell r="D21"/>
          <cell r="E21">
            <v>1525317.36</v>
          </cell>
          <cell r="F21"/>
          <cell r="G21">
            <v>0</v>
          </cell>
          <cell r="H21"/>
          <cell r="I21">
            <v>0</v>
          </cell>
          <cell r="J21"/>
          <cell r="K21">
            <v>0</v>
          </cell>
          <cell r="L21"/>
          <cell r="M21">
            <v>1525317.36</v>
          </cell>
          <cell r="N21"/>
          <cell r="O21"/>
        </row>
        <row r="22">
          <cell r="B22"/>
          <cell r="C22"/>
          <cell r="D22"/>
          <cell r="E22"/>
          <cell r="F22"/>
          <cell r="G22"/>
          <cell r="H22"/>
          <cell r="I22"/>
          <cell r="J22"/>
          <cell r="K22"/>
          <cell r="L22"/>
          <cell r="M22"/>
          <cell r="N22"/>
          <cell r="O22"/>
        </row>
        <row r="23">
          <cell r="B23"/>
          <cell r="C23"/>
          <cell r="D23"/>
          <cell r="E23"/>
          <cell r="F23"/>
          <cell r="G23"/>
          <cell r="H23"/>
          <cell r="I23"/>
          <cell r="J23"/>
          <cell r="K23"/>
          <cell r="L23"/>
          <cell r="M23"/>
          <cell r="N23"/>
          <cell r="O23"/>
        </row>
        <row r="24">
          <cell r="B24" t="str">
            <v>E350</v>
          </cell>
          <cell r="C24" t="str">
            <v>Land &amp; Land Rights</v>
          </cell>
          <cell r="D24"/>
          <cell r="E24">
            <v>8574146.5800000019</v>
          </cell>
          <cell r="F24"/>
          <cell r="G24">
            <v>0</v>
          </cell>
          <cell r="H24"/>
          <cell r="I24">
            <v>0</v>
          </cell>
          <cell r="J24"/>
          <cell r="K24">
            <v>0</v>
          </cell>
          <cell r="L24"/>
          <cell r="M24">
            <v>8574146.5800000019</v>
          </cell>
          <cell r="N24"/>
          <cell r="O24"/>
        </row>
        <row r="25">
          <cell r="B25" t="str">
            <v>E352</v>
          </cell>
          <cell r="C25" t="str">
            <v>Structures &amp; Improvements</v>
          </cell>
          <cell r="D25"/>
          <cell r="E25">
            <v>242233.97</v>
          </cell>
          <cell r="F25"/>
          <cell r="G25">
            <v>0</v>
          </cell>
          <cell r="H25"/>
          <cell r="I25">
            <v>0</v>
          </cell>
          <cell r="J25"/>
          <cell r="K25">
            <v>0</v>
          </cell>
          <cell r="L25"/>
          <cell r="M25">
            <v>242233.97</v>
          </cell>
          <cell r="N25"/>
          <cell r="O25"/>
        </row>
        <row r="26">
          <cell r="B26" t="str">
            <v>E353</v>
          </cell>
          <cell r="C26" t="str">
            <v>Station Equipment</v>
          </cell>
          <cell r="D26"/>
          <cell r="E26">
            <v>58839295.819999956</v>
          </cell>
          <cell r="F26"/>
          <cell r="G26">
            <v>1963808.99</v>
          </cell>
          <cell r="H26"/>
          <cell r="I26">
            <v>-170358.52</v>
          </cell>
          <cell r="J26"/>
          <cell r="K26">
            <v>-53248.54</v>
          </cell>
          <cell r="L26"/>
          <cell r="M26">
            <v>60579497.74999997</v>
          </cell>
          <cell r="N26"/>
          <cell r="O26"/>
        </row>
        <row r="27">
          <cell r="B27" t="str">
            <v>E355</v>
          </cell>
          <cell r="C27" t="str">
            <v>Poles &amp; Fixtures</v>
          </cell>
          <cell r="D27"/>
          <cell r="E27">
            <v>18739932.439999983</v>
          </cell>
          <cell r="F27"/>
          <cell r="G27">
            <v>32192.44</v>
          </cell>
          <cell r="H27"/>
          <cell r="I27">
            <v>-1413.17</v>
          </cell>
          <cell r="J27"/>
          <cell r="K27">
            <v>0</v>
          </cell>
          <cell r="L27"/>
          <cell r="M27">
            <v>18770711.709999979</v>
          </cell>
          <cell r="N27"/>
          <cell r="O27"/>
        </row>
        <row r="28">
          <cell r="B28" t="str">
            <v>E356</v>
          </cell>
          <cell r="C28" t="str">
            <v>Overhead Conduct/Devices</v>
          </cell>
          <cell r="D28"/>
          <cell r="E28">
            <v>11606279.239999998</v>
          </cell>
          <cell r="F28"/>
          <cell r="G28">
            <v>47772.51</v>
          </cell>
          <cell r="H28"/>
          <cell r="I28">
            <v>-1037</v>
          </cell>
          <cell r="J28"/>
          <cell r="K28">
            <v>0</v>
          </cell>
          <cell r="L28"/>
          <cell r="M28">
            <v>11653014.749999998</v>
          </cell>
          <cell r="N28"/>
          <cell r="O28"/>
        </row>
        <row r="29">
          <cell r="B29" t="str">
            <v>E357</v>
          </cell>
          <cell r="C29" t="str">
            <v>Underground Conduit</v>
          </cell>
          <cell r="D29"/>
          <cell r="E29">
            <v>287999.28999999998</v>
          </cell>
          <cell r="F29"/>
          <cell r="G29">
            <v>0</v>
          </cell>
          <cell r="H29"/>
          <cell r="I29">
            <v>0</v>
          </cell>
          <cell r="J29"/>
          <cell r="K29">
            <v>0</v>
          </cell>
          <cell r="L29"/>
          <cell r="M29">
            <v>287999.28999999998</v>
          </cell>
          <cell r="N29"/>
          <cell r="O29"/>
        </row>
        <row r="30">
          <cell r="B30" t="str">
            <v>E358</v>
          </cell>
          <cell r="C30" t="str">
            <v>Underground Conduct/Dev</v>
          </cell>
          <cell r="D30"/>
          <cell r="E30">
            <v>478852.96</v>
          </cell>
          <cell r="F30"/>
          <cell r="G30">
            <v>0</v>
          </cell>
          <cell r="H30"/>
          <cell r="I30">
            <v>0</v>
          </cell>
          <cell r="J30"/>
          <cell r="K30">
            <v>0</v>
          </cell>
          <cell r="L30"/>
          <cell r="M30">
            <v>478852.96</v>
          </cell>
          <cell r="N30"/>
          <cell r="O30"/>
        </row>
        <row r="31">
          <cell r="B31"/>
          <cell r="C31"/>
          <cell r="D31"/>
          <cell r="E31"/>
          <cell r="F31"/>
          <cell r="G31"/>
          <cell r="H31"/>
          <cell r="I31"/>
          <cell r="J31"/>
          <cell r="K31"/>
          <cell r="L31"/>
          <cell r="M31"/>
          <cell r="N31"/>
          <cell r="O31"/>
        </row>
        <row r="32">
          <cell r="B32"/>
          <cell r="C32"/>
          <cell r="D32"/>
          <cell r="E32"/>
          <cell r="F32"/>
          <cell r="G32"/>
          <cell r="H32"/>
          <cell r="I32"/>
          <cell r="J32"/>
          <cell r="K32"/>
          <cell r="L32"/>
          <cell r="M32"/>
          <cell r="N32"/>
          <cell r="O32"/>
        </row>
        <row r="33">
          <cell r="B33" t="str">
            <v>E360</v>
          </cell>
          <cell r="C33" t="str">
            <v>Land &amp; Land Rights</v>
          </cell>
          <cell r="D33"/>
          <cell r="E33">
            <v>847606.55</v>
          </cell>
          <cell r="F33"/>
          <cell r="G33">
            <v>0</v>
          </cell>
          <cell r="H33"/>
          <cell r="I33">
            <v>0</v>
          </cell>
          <cell r="J33"/>
          <cell r="K33">
            <v>0</v>
          </cell>
          <cell r="L33"/>
          <cell r="M33">
            <v>847606.55</v>
          </cell>
          <cell r="N33"/>
          <cell r="O33"/>
        </row>
        <row r="34">
          <cell r="B34" t="str">
            <v>E361</v>
          </cell>
          <cell r="C34" t="str">
            <v>Structures &amp; Improvements</v>
          </cell>
          <cell r="D34"/>
          <cell r="E34">
            <v>1214.259999999922</v>
          </cell>
          <cell r="F34"/>
          <cell r="G34">
            <v>0</v>
          </cell>
          <cell r="H34"/>
          <cell r="I34">
            <v>0</v>
          </cell>
          <cell r="J34"/>
          <cell r="K34">
            <v>0</v>
          </cell>
          <cell r="L34"/>
          <cell r="M34">
            <v>1214.259999999922</v>
          </cell>
          <cell r="N34"/>
          <cell r="O34"/>
        </row>
        <row r="35">
          <cell r="B35" t="str">
            <v>E362</v>
          </cell>
          <cell r="C35" t="str">
            <v>Station Equipment</v>
          </cell>
          <cell r="D35"/>
          <cell r="E35">
            <v>31505529.889999975</v>
          </cell>
          <cell r="F35"/>
          <cell r="G35">
            <v>2119747.4500000002</v>
          </cell>
          <cell r="H35"/>
          <cell r="I35">
            <v>-174708.82</v>
          </cell>
          <cell r="J35"/>
          <cell r="K35">
            <v>49090.74</v>
          </cell>
          <cell r="L35"/>
          <cell r="M35">
            <v>33499659.259999987</v>
          </cell>
          <cell r="N35"/>
          <cell r="O35"/>
        </row>
        <row r="36">
          <cell r="B36" t="str">
            <v>E364</v>
          </cell>
          <cell r="C36" t="str">
            <v>Poles, Towers &amp; Fixtures</v>
          </cell>
          <cell r="D36"/>
          <cell r="E36">
            <v>44945537.519999996</v>
          </cell>
          <cell r="F36"/>
          <cell r="G36">
            <v>1967819.48</v>
          </cell>
          <cell r="H36"/>
          <cell r="I36">
            <v>-42979.76</v>
          </cell>
          <cell r="J36"/>
          <cell r="K36">
            <v>0</v>
          </cell>
          <cell r="L36"/>
          <cell r="M36">
            <v>46870377.239999987</v>
          </cell>
          <cell r="N36"/>
          <cell r="O36"/>
        </row>
        <row r="37">
          <cell r="B37" t="str">
            <v>E365</v>
          </cell>
          <cell r="C37" t="str">
            <v>Overhead Conduct/Devices</v>
          </cell>
          <cell r="D37"/>
          <cell r="E37">
            <v>35249835.970000036</v>
          </cell>
          <cell r="F37"/>
          <cell r="G37">
            <v>753421.34</v>
          </cell>
          <cell r="H37"/>
          <cell r="I37">
            <v>-34075.32</v>
          </cell>
          <cell r="J37"/>
          <cell r="K37">
            <v>0</v>
          </cell>
          <cell r="L37"/>
          <cell r="M37">
            <v>35969181.990000032</v>
          </cell>
          <cell r="N37"/>
          <cell r="O37"/>
        </row>
        <row r="38">
          <cell r="B38" t="str">
            <v>E366</v>
          </cell>
          <cell r="C38" t="str">
            <v>Underground Conduit</v>
          </cell>
          <cell r="D38"/>
          <cell r="E38">
            <v>24242844.640000034</v>
          </cell>
          <cell r="F38"/>
          <cell r="G38">
            <v>482182.69</v>
          </cell>
          <cell r="H38"/>
          <cell r="I38">
            <v>-10809.32</v>
          </cell>
          <cell r="J38"/>
          <cell r="K38">
            <v>0</v>
          </cell>
          <cell r="L38"/>
          <cell r="M38">
            <v>24714218.010000039</v>
          </cell>
          <cell r="N38"/>
          <cell r="O38"/>
        </row>
        <row r="39">
          <cell r="B39" t="str">
            <v>E367</v>
          </cell>
          <cell r="C39" t="str">
            <v>Underground Conduct/Dev</v>
          </cell>
          <cell r="D39"/>
          <cell r="E39">
            <v>63163992.449999928</v>
          </cell>
          <cell r="F39"/>
          <cell r="G39">
            <v>2267669.1800000002</v>
          </cell>
          <cell r="H39"/>
          <cell r="I39">
            <v>-138524.35999999999</v>
          </cell>
          <cell r="J39"/>
          <cell r="K39">
            <v>0</v>
          </cell>
          <cell r="L39"/>
          <cell r="M39">
            <v>65293137.270000041</v>
          </cell>
          <cell r="N39"/>
          <cell r="O39"/>
        </row>
        <row r="40">
          <cell r="B40" t="str">
            <v>E368</v>
          </cell>
          <cell r="C40" t="str">
            <v>Line Transformers</v>
          </cell>
          <cell r="D40"/>
          <cell r="E40">
            <v>52500311.789999992</v>
          </cell>
          <cell r="F40"/>
          <cell r="G40">
            <v>1795718.73</v>
          </cell>
          <cell r="H40"/>
          <cell r="I40">
            <v>-89182.33</v>
          </cell>
          <cell r="J40"/>
          <cell r="K40">
            <v>0</v>
          </cell>
          <cell r="L40"/>
          <cell r="M40">
            <v>54206848.18999999</v>
          </cell>
          <cell r="N40"/>
          <cell r="O40"/>
        </row>
        <row r="41">
          <cell r="B41" t="str">
            <v>E369</v>
          </cell>
          <cell r="C41" t="str">
            <v>Services</v>
          </cell>
          <cell r="D41"/>
          <cell r="E41">
            <v>19977891.109999985</v>
          </cell>
          <cell r="F41"/>
          <cell r="G41">
            <v>659315.54</v>
          </cell>
          <cell r="H41"/>
          <cell r="I41">
            <v>-43717.61</v>
          </cell>
          <cell r="J41"/>
          <cell r="K41">
            <v>0</v>
          </cell>
          <cell r="L41"/>
          <cell r="M41">
            <v>20593489.039999984</v>
          </cell>
          <cell r="N41"/>
          <cell r="O41"/>
        </row>
        <row r="42">
          <cell r="B42" t="str">
            <v>E370</v>
          </cell>
          <cell r="C42" t="str">
            <v>Meters</v>
          </cell>
          <cell r="D42"/>
          <cell r="E42">
            <v>12900969.859999998</v>
          </cell>
          <cell r="F42"/>
          <cell r="G42">
            <v>465023.12</v>
          </cell>
          <cell r="H42"/>
          <cell r="I42">
            <v>-12677.84</v>
          </cell>
          <cell r="J42"/>
          <cell r="K42">
            <v>0</v>
          </cell>
          <cell r="L42"/>
          <cell r="M42">
            <v>13353315.139999997</v>
          </cell>
          <cell r="N42"/>
          <cell r="O42"/>
        </row>
        <row r="43">
          <cell r="B43" t="str">
            <v>E373</v>
          </cell>
          <cell r="C43" t="str">
            <v>Street Light &amp; Signals</v>
          </cell>
          <cell r="D43"/>
          <cell r="E43">
            <v>18827812.710000023</v>
          </cell>
          <cell r="F43"/>
          <cell r="G43">
            <v>1056793.52</v>
          </cell>
          <cell r="H43"/>
          <cell r="I43">
            <v>-29093.93</v>
          </cell>
          <cell r="J43"/>
          <cell r="K43">
            <v>0</v>
          </cell>
          <cell r="L43"/>
          <cell r="M43">
            <v>19855512.300000027</v>
          </cell>
          <cell r="N43"/>
          <cell r="O43"/>
        </row>
        <row r="44">
          <cell r="B44"/>
          <cell r="C44"/>
          <cell r="D44"/>
          <cell r="E44"/>
          <cell r="F44"/>
          <cell r="G44"/>
          <cell r="H44"/>
          <cell r="I44"/>
          <cell r="J44"/>
          <cell r="K44"/>
          <cell r="L44"/>
          <cell r="M44"/>
          <cell r="N44"/>
          <cell r="O44"/>
        </row>
        <row r="45">
          <cell r="B45"/>
          <cell r="C45"/>
          <cell r="D45"/>
          <cell r="E45"/>
          <cell r="F45"/>
          <cell r="G45"/>
          <cell r="H45"/>
          <cell r="I45"/>
          <cell r="J45"/>
          <cell r="K45"/>
          <cell r="L45"/>
          <cell r="M45"/>
          <cell r="N45"/>
          <cell r="O45"/>
        </row>
        <row r="46">
          <cell r="B46" t="str">
            <v>E389</v>
          </cell>
          <cell r="C46" t="str">
            <v>Land &amp; Land Rights</v>
          </cell>
          <cell r="D46"/>
          <cell r="E46">
            <v>328407.78000000003</v>
          </cell>
          <cell r="F46"/>
          <cell r="G46">
            <v>0</v>
          </cell>
          <cell r="H46"/>
          <cell r="I46">
            <v>0</v>
          </cell>
          <cell r="J46"/>
          <cell r="K46">
            <v>0</v>
          </cell>
          <cell r="L46"/>
          <cell r="M46">
            <v>328407.78000000003</v>
          </cell>
          <cell r="N46"/>
          <cell r="O46"/>
        </row>
        <row r="47">
          <cell r="B47" t="str">
            <v>E390</v>
          </cell>
          <cell r="C47" t="str">
            <v>Structures &amp; Improvements</v>
          </cell>
          <cell r="D47"/>
          <cell r="E47">
            <v>10000857.560000001</v>
          </cell>
          <cell r="F47"/>
          <cell r="G47">
            <v>327251.07</v>
          </cell>
          <cell r="H47"/>
          <cell r="I47">
            <v>0</v>
          </cell>
          <cell r="J47"/>
          <cell r="K47">
            <v>0</v>
          </cell>
          <cell r="L47"/>
          <cell r="M47">
            <v>10328108.630000001</v>
          </cell>
          <cell r="N47"/>
          <cell r="O47"/>
        </row>
        <row r="48">
          <cell r="B48" t="str">
            <v>E391</v>
          </cell>
          <cell r="C48" t="str">
            <v>Office Furniture &amp; Equip</v>
          </cell>
          <cell r="D48"/>
          <cell r="E48">
            <v>2033420.58</v>
          </cell>
          <cell r="F48"/>
          <cell r="G48">
            <v>89265.23</v>
          </cell>
          <cell r="H48"/>
          <cell r="I48">
            <v>0</v>
          </cell>
          <cell r="J48"/>
          <cell r="K48">
            <v>0</v>
          </cell>
          <cell r="L48"/>
          <cell r="M48">
            <v>2122685.81</v>
          </cell>
          <cell r="N48"/>
          <cell r="O48"/>
        </row>
        <row r="49">
          <cell r="B49" t="str">
            <v>E392</v>
          </cell>
          <cell r="C49" t="str">
            <v>Transportation Equip</v>
          </cell>
          <cell r="D49"/>
          <cell r="E49">
            <v>15907247.910000002</v>
          </cell>
          <cell r="F49"/>
          <cell r="G49">
            <v>204453.22</v>
          </cell>
          <cell r="H49"/>
          <cell r="I49">
            <v>-160377.70000000001</v>
          </cell>
          <cell r="J49"/>
          <cell r="K49">
            <v>0</v>
          </cell>
          <cell r="L49"/>
          <cell r="M49">
            <v>15951323.430000003</v>
          </cell>
          <cell r="N49"/>
          <cell r="O49"/>
        </row>
        <row r="50">
          <cell r="B50" t="str">
            <v>E393</v>
          </cell>
          <cell r="C50" t="str">
            <v>Stores Equipment</v>
          </cell>
          <cell r="D50"/>
          <cell r="E50">
            <v>325875.09999999998</v>
          </cell>
          <cell r="F50"/>
          <cell r="G50">
            <v>0</v>
          </cell>
          <cell r="H50"/>
          <cell r="I50">
            <v>0</v>
          </cell>
          <cell r="J50"/>
          <cell r="K50">
            <v>0</v>
          </cell>
          <cell r="L50"/>
          <cell r="M50">
            <v>325875.09999999998</v>
          </cell>
          <cell r="N50"/>
          <cell r="O50"/>
        </row>
        <row r="51">
          <cell r="B51" t="str">
            <v>E394</v>
          </cell>
          <cell r="C51" t="str">
            <v>Tools, Shop &amp; Garage Eq</v>
          </cell>
          <cell r="D51"/>
          <cell r="E51">
            <v>1016117.56</v>
          </cell>
          <cell r="F51"/>
          <cell r="G51">
            <v>104827.75</v>
          </cell>
          <cell r="H51"/>
          <cell r="I51">
            <v>0</v>
          </cell>
          <cell r="J51"/>
          <cell r="K51">
            <v>0</v>
          </cell>
          <cell r="L51"/>
          <cell r="M51">
            <v>1120945.31</v>
          </cell>
          <cell r="N51"/>
          <cell r="O51"/>
        </row>
        <row r="52">
          <cell r="B52" t="str">
            <v>E395</v>
          </cell>
          <cell r="C52" t="str">
            <v>Laboratory Equipment</v>
          </cell>
          <cell r="D52"/>
          <cell r="E52">
            <v>633589.56000000006</v>
          </cell>
          <cell r="F52"/>
          <cell r="G52">
            <v>0</v>
          </cell>
          <cell r="H52"/>
          <cell r="I52">
            <v>0</v>
          </cell>
          <cell r="J52"/>
          <cell r="K52">
            <v>0</v>
          </cell>
          <cell r="L52"/>
          <cell r="M52">
            <v>633589.56000000006</v>
          </cell>
          <cell r="N52"/>
          <cell r="O52"/>
        </row>
        <row r="53">
          <cell r="B53" t="str">
            <v>E397</v>
          </cell>
          <cell r="C53" t="str">
            <v>Communication Equipment</v>
          </cell>
          <cell r="D53"/>
          <cell r="E53">
            <v>147475.54999999999</v>
          </cell>
          <cell r="F53"/>
          <cell r="G53">
            <v>0</v>
          </cell>
          <cell r="H53"/>
          <cell r="I53">
            <v>0</v>
          </cell>
          <cell r="J53"/>
          <cell r="K53">
            <v>0</v>
          </cell>
          <cell r="L53"/>
          <cell r="M53">
            <v>147475.54999999999</v>
          </cell>
          <cell r="N53"/>
          <cell r="O53"/>
        </row>
        <row r="54">
          <cell r="B54"/>
          <cell r="C54"/>
          <cell r="D54"/>
          <cell r="E54"/>
          <cell r="F54"/>
          <cell r="G54"/>
          <cell r="H54"/>
          <cell r="I54"/>
          <cell r="J54"/>
          <cell r="K54"/>
          <cell r="L54"/>
          <cell r="M54"/>
          <cell r="N54"/>
          <cell r="O54"/>
        </row>
        <row r="55">
          <cell r="B55"/>
          <cell r="C55"/>
          <cell r="D55" t="str">
            <v>$</v>
          </cell>
          <cell r="E55">
            <v>1429266256.8299992</v>
          </cell>
          <cell r="F55" t="str">
            <v>$</v>
          </cell>
          <cell r="G55">
            <v>17963622.289999999</v>
          </cell>
          <cell r="H55" t="str">
            <v>$</v>
          </cell>
          <cell r="I55">
            <v>-1615699.19</v>
          </cell>
          <cell r="J55" t="str">
            <v>$</v>
          </cell>
          <cell r="K55">
            <v>-4157.7999999999884</v>
          </cell>
          <cell r="L55" t="str">
            <v>$</v>
          </cell>
          <cell r="M55">
            <v>1445610022.1300001</v>
          </cell>
          <cell r="N55"/>
          <cell r="O55"/>
        </row>
        <row r="56">
          <cell r="B56"/>
          <cell r="C56"/>
          <cell r="D56"/>
          <cell r="E56"/>
          <cell r="F56"/>
          <cell r="G56"/>
          <cell r="H56"/>
          <cell r="I56"/>
          <cell r="J56"/>
          <cell r="K56"/>
          <cell r="L56"/>
          <cell r="M56"/>
          <cell r="N56"/>
          <cell r="O56"/>
        </row>
        <row r="57">
          <cell r="B57"/>
          <cell r="C57" t="str">
            <v>City Utilities of Springfield</v>
          </cell>
          <cell r="D57"/>
          <cell r="E57"/>
          <cell r="F57"/>
          <cell r="G57"/>
          <cell r="H57"/>
          <cell r="I57"/>
          <cell r="J57"/>
          <cell r="K57"/>
          <cell r="L57"/>
          <cell r="M57"/>
          <cell r="N57"/>
          <cell r="O57"/>
        </row>
        <row r="58">
          <cell r="B58"/>
          <cell r="C58" t="str">
            <v>Plant In Service, Natural Gas</v>
          </cell>
          <cell r="D58"/>
          <cell r="E58"/>
          <cell r="F58"/>
          <cell r="G58"/>
          <cell r="H58"/>
          <cell r="I58"/>
          <cell r="J58"/>
          <cell r="K58"/>
          <cell r="L58"/>
          <cell r="M58"/>
          <cell r="N58"/>
          <cell r="O58"/>
        </row>
        <row r="59">
          <cell r="B59"/>
          <cell r="C59" t="str">
            <v/>
          </cell>
          <cell r="D59"/>
          <cell r="E59"/>
          <cell r="F59"/>
          <cell r="G59"/>
          <cell r="H59"/>
          <cell r="I59"/>
          <cell r="J59"/>
          <cell r="K59"/>
          <cell r="L59"/>
          <cell r="M59"/>
          <cell r="N59"/>
          <cell r="O59"/>
        </row>
        <row r="60">
          <cell r="B60"/>
          <cell r="C60"/>
          <cell r="D60"/>
          <cell r="E60"/>
          <cell r="F60"/>
          <cell r="G60"/>
          <cell r="H60"/>
          <cell r="I60"/>
          <cell r="J60"/>
          <cell r="K60"/>
          <cell r="L60"/>
          <cell r="M60"/>
          <cell r="N60"/>
          <cell r="O60"/>
        </row>
        <row r="61">
          <cell r="B61"/>
          <cell r="C61"/>
          <cell r="D61"/>
          <cell r="E61"/>
          <cell r="F61"/>
          <cell r="G61" t="str">
            <v>Additions</v>
          </cell>
          <cell r="H61"/>
          <cell r="I61"/>
          <cell r="J61"/>
          <cell r="K61"/>
          <cell r="L61"/>
          <cell r="M61"/>
          <cell r="N61"/>
          <cell r="O61"/>
        </row>
        <row r="62">
          <cell r="B62"/>
          <cell r="C62"/>
          <cell r="D62"/>
          <cell r="E62" t="str">
            <v>Beginning</v>
          </cell>
          <cell r="F62"/>
          <cell r="G62" t="str">
            <v>Transferred</v>
          </cell>
          <cell r="H62"/>
          <cell r="I62"/>
          <cell r="J62"/>
          <cell r="K62"/>
          <cell r="L62"/>
          <cell r="M62" t="str">
            <v>Ending</v>
          </cell>
          <cell r="N62"/>
          <cell r="O62"/>
        </row>
        <row r="63">
          <cell r="B63"/>
          <cell r="C63"/>
          <cell r="D63"/>
          <cell r="E63" t="str">
            <v>Balance</v>
          </cell>
          <cell r="F63"/>
          <cell r="G63" t="str">
            <v>From CWIP</v>
          </cell>
          <cell r="H63"/>
          <cell r="I63" t="str">
            <v>Retirements</v>
          </cell>
          <cell r="J63"/>
          <cell r="K63" t="str">
            <v>Transfers</v>
          </cell>
          <cell r="L63"/>
          <cell r="M63" t="str">
            <v>Balance</v>
          </cell>
          <cell r="N63"/>
          <cell r="O63" t="str">
            <v>Notes</v>
          </cell>
        </row>
        <row r="64">
          <cell r="B64"/>
          <cell r="C64"/>
          <cell r="D64"/>
          <cell r="E64"/>
          <cell r="F64"/>
          <cell r="G64"/>
          <cell r="H64"/>
          <cell r="I64"/>
          <cell r="J64"/>
          <cell r="K64"/>
          <cell r="L64"/>
          <cell r="M64"/>
          <cell r="N64"/>
          <cell r="O64"/>
        </row>
        <row r="65">
          <cell r="B65"/>
          <cell r="C65"/>
          <cell r="D65"/>
          <cell r="E65"/>
          <cell r="F65"/>
          <cell r="G65"/>
          <cell r="H65"/>
          <cell r="I65"/>
          <cell r="J65"/>
          <cell r="K65"/>
          <cell r="L65"/>
          <cell r="M65"/>
          <cell r="N65"/>
          <cell r="O65"/>
        </row>
        <row r="66">
          <cell r="B66" t="str">
            <v>G360</v>
          </cell>
          <cell r="C66" t="str">
            <v>Land and Land Rights</v>
          </cell>
          <cell r="D66" t="str">
            <v>$</v>
          </cell>
          <cell r="E66">
            <v>8920</v>
          </cell>
          <cell r="F66" t="str">
            <v>$</v>
          </cell>
          <cell r="G66">
            <v>0</v>
          </cell>
          <cell r="H66" t="str">
            <v>$</v>
          </cell>
          <cell r="I66">
            <v>0</v>
          </cell>
          <cell r="J66" t="str">
            <v>$</v>
          </cell>
          <cell r="K66">
            <v>0</v>
          </cell>
          <cell r="L66" t="str">
            <v>$</v>
          </cell>
          <cell r="M66">
            <v>8920</v>
          </cell>
          <cell r="N66"/>
          <cell r="O66"/>
        </row>
        <row r="67">
          <cell r="B67" t="str">
            <v>G361</v>
          </cell>
          <cell r="C67" t="str">
            <v>Structures and Improvements</v>
          </cell>
          <cell r="D67"/>
          <cell r="E67">
            <v>3325650.62</v>
          </cell>
          <cell r="F67"/>
          <cell r="G67">
            <v>0</v>
          </cell>
          <cell r="H67"/>
          <cell r="I67">
            <v>0</v>
          </cell>
          <cell r="J67"/>
          <cell r="K67">
            <v>0</v>
          </cell>
          <cell r="L67"/>
          <cell r="M67">
            <v>3325650.62</v>
          </cell>
          <cell r="N67"/>
          <cell r="O67"/>
        </row>
        <row r="68">
          <cell r="B68" t="str">
            <v>G362</v>
          </cell>
          <cell r="C68" t="str">
            <v>Gas Holders</v>
          </cell>
          <cell r="D68"/>
          <cell r="E68">
            <v>2163826.2000000002</v>
          </cell>
          <cell r="F68"/>
          <cell r="G68">
            <v>0</v>
          </cell>
          <cell r="H68"/>
          <cell r="I68">
            <v>0</v>
          </cell>
          <cell r="J68"/>
          <cell r="K68">
            <v>0</v>
          </cell>
          <cell r="L68"/>
          <cell r="M68">
            <v>2163826.2000000002</v>
          </cell>
          <cell r="N68"/>
          <cell r="O68"/>
        </row>
        <row r="69">
          <cell r="B69" t="str">
            <v>G363</v>
          </cell>
          <cell r="C69" t="str">
            <v>Other Equipment</v>
          </cell>
          <cell r="D69"/>
          <cell r="E69">
            <v>3395198.09</v>
          </cell>
          <cell r="F69"/>
          <cell r="G69">
            <v>0</v>
          </cell>
          <cell r="H69"/>
          <cell r="I69">
            <v>0</v>
          </cell>
          <cell r="J69"/>
          <cell r="K69">
            <v>0</v>
          </cell>
          <cell r="L69"/>
          <cell r="M69">
            <v>3395198.09</v>
          </cell>
          <cell r="N69"/>
          <cell r="O69"/>
        </row>
        <row r="70">
          <cell r="B70" t="str">
            <v>G365</v>
          </cell>
          <cell r="C70" t="str">
            <v>Land and Land Rights</v>
          </cell>
          <cell r="D70"/>
          <cell r="E70">
            <v>3387553.88</v>
          </cell>
          <cell r="F70"/>
          <cell r="G70">
            <v>0</v>
          </cell>
          <cell r="H70"/>
          <cell r="I70">
            <v>0</v>
          </cell>
          <cell r="J70"/>
          <cell r="K70">
            <v>0</v>
          </cell>
          <cell r="L70"/>
          <cell r="M70">
            <v>3387553.88</v>
          </cell>
          <cell r="N70"/>
          <cell r="O70"/>
        </row>
        <row r="71">
          <cell r="B71" t="str">
            <v>G367</v>
          </cell>
          <cell r="C71" t="str">
            <v>Mains</v>
          </cell>
          <cell r="D71"/>
          <cell r="E71">
            <v>24308955.02</v>
          </cell>
          <cell r="F71"/>
          <cell r="G71">
            <v>62179.91</v>
          </cell>
          <cell r="H71"/>
          <cell r="I71">
            <v>-21277.52</v>
          </cell>
          <cell r="J71"/>
          <cell r="K71">
            <v>0</v>
          </cell>
          <cell r="L71"/>
          <cell r="M71">
            <v>24349857.41</v>
          </cell>
          <cell r="N71"/>
          <cell r="O71"/>
        </row>
        <row r="72">
          <cell r="B72" t="str">
            <v>G369</v>
          </cell>
          <cell r="C72" t="str">
            <v>Meas &amp; Reg Equip</v>
          </cell>
          <cell r="D72"/>
          <cell r="E72">
            <v>7339663.8200000012</v>
          </cell>
          <cell r="F72"/>
          <cell r="G72">
            <v>0</v>
          </cell>
          <cell r="H72"/>
          <cell r="I72">
            <v>0</v>
          </cell>
          <cell r="J72"/>
          <cell r="K72">
            <v>0</v>
          </cell>
          <cell r="L72"/>
          <cell r="M72">
            <v>7339663.8200000012</v>
          </cell>
          <cell r="N72"/>
          <cell r="O72"/>
        </row>
        <row r="73">
          <cell r="B73"/>
          <cell r="C73"/>
          <cell r="D73"/>
          <cell r="E73"/>
          <cell r="F73"/>
          <cell r="G73"/>
          <cell r="H73"/>
          <cell r="I73"/>
          <cell r="J73"/>
          <cell r="K73"/>
          <cell r="L73"/>
          <cell r="M73"/>
          <cell r="N73"/>
          <cell r="O73"/>
        </row>
        <row r="74">
          <cell r="B74"/>
          <cell r="C74"/>
          <cell r="D74"/>
          <cell r="E74"/>
          <cell r="F74"/>
          <cell r="G74"/>
          <cell r="H74"/>
          <cell r="I74"/>
          <cell r="J74"/>
          <cell r="K74"/>
          <cell r="L74"/>
          <cell r="M74"/>
          <cell r="N74"/>
          <cell r="O74"/>
        </row>
        <row r="75">
          <cell r="B75" t="str">
            <v>G374</v>
          </cell>
          <cell r="C75" t="str">
            <v>Land &amp; Land Rights</v>
          </cell>
          <cell r="D75"/>
          <cell r="E75">
            <v>92740.21</v>
          </cell>
          <cell r="F75"/>
          <cell r="G75">
            <v>0</v>
          </cell>
          <cell r="H75"/>
          <cell r="I75">
            <v>0</v>
          </cell>
          <cell r="J75"/>
          <cell r="K75">
            <v>0</v>
          </cell>
          <cell r="L75"/>
          <cell r="M75">
            <v>92740.21</v>
          </cell>
          <cell r="N75"/>
          <cell r="O75"/>
        </row>
        <row r="76">
          <cell r="B76" t="str">
            <v>G375</v>
          </cell>
          <cell r="C76" t="str">
            <v>Structures &amp; Improvements</v>
          </cell>
          <cell r="D76"/>
          <cell r="E76">
            <v>175195.57</v>
          </cell>
          <cell r="F76"/>
          <cell r="G76">
            <v>8997.81</v>
          </cell>
          <cell r="H76"/>
          <cell r="I76">
            <v>0</v>
          </cell>
          <cell r="J76"/>
          <cell r="K76">
            <v>0</v>
          </cell>
          <cell r="L76"/>
          <cell r="M76">
            <v>184193.38</v>
          </cell>
          <cell r="N76"/>
          <cell r="O76"/>
        </row>
        <row r="77">
          <cell r="B77" t="str">
            <v>G376</v>
          </cell>
          <cell r="C77" t="str">
            <v>Mains</v>
          </cell>
          <cell r="D77"/>
          <cell r="E77">
            <v>93716234.88000004</v>
          </cell>
          <cell r="F77"/>
          <cell r="G77">
            <v>3223374.38</v>
          </cell>
          <cell r="H77"/>
          <cell r="I77">
            <v>-230515.86</v>
          </cell>
          <cell r="J77"/>
          <cell r="K77">
            <v>0</v>
          </cell>
          <cell r="L77"/>
          <cell r="M77">
            <v>96709093.400000021</v>
          </cell>
          <cell r="N77"/>
          <cell r="O77"/>
        </row>
        <row r="78">
          <cell r="B78" t="str">
            <v>G378</v>
          </cell>
          <cell r="C78" t="str">
            <v>Meas &amp; Reg Equip-General</v>
          </cell>
          <cell r="D78"/>
          <cell r="E78">
            <v>6050117.8000000026</v>
          </cell>
          <cell r="F78"/>
          <cell r="G78">
            <v>137315.84</v>
          </cell>
          <cell r="H78"/>
          <cell r="I78">
            <v>0</v>
          </cell>
          <cell r="J78"/>
          <cell r="K78">
            <v>0</v>
          </cell>
          <cell r="L78"/>
          <cell r="M78">
            <v>6187433.6400000025</v>
          </cell>
          <cell r="N78"/>
          <cell r="O78"/>
        </row>
        <row r="79">
          <cell r="B79" t="str">
            <v>G379</v>
          </cell>
          <cell r="C79" t="str">
            <v>Meas &amp; Reg Equip-City Gt</v>
          </cell>
          <cell r="D79"/>
          <cell r="E79">
            <v>934475.23</v>
          </cell>
          <cell r="F79"/>
          <cell r="G79">
            <v>0</v>
          </cell>
          <cell r="H79"/>
          <cell r="I79">
            <v>0</v>
          </cell>
          <cell r="J79"/>
          <cell r="K79">
            <v>0</v>
          </cell>
          <cell r="L79"/>
          <cell r="M79">
            <v>934475.23</v>
          </cell>
          <cell r="N79"/>
          <cell r="O79"/>
        </row>
        <row r="80">
          <cell r="B80" t="str">
            <v>G380</v>
          </cell>
          <cell r="C80" t="str">
            <v>Services</v>
          </cell>
          <cell r="D80"/>
          <cell r="E80">
            <v>29322517.259999968</v>
          </cell>
          <cell r="F80"/>
          <cell r="G80">
            <v>1421845.43</v>
          </cell>
          <cell r="H80"/>
          <cell r="I80">
            <v>-332998.28999999998</v>
          </cell>
          <cell r="J80"/>
          <cell r="K80">
            <v>0</v>
          </cell>
          <cell r="L80"/>
          <cell r="M80">
            <v>30411364.399999969</v>
          </cell>
          <cell r="N80"/>
          <cell r="O80"/>
        </row>
        <row r="81">
          <cell r="B81" t="str">
            <v>G381</v>
          </cell>
          <cell r="C81" t="str">
            <v>Meters</v>
          </cell>
          <cell r="D81"/>
          <cell r="E81">
            <v>8986245.3299999963</v>
          </cell>
          <cell r="F81"/>
          <cell r="G81">
            <v>283986.43</v>
          </cell>
          <cell r="H81"/>
          <cell r="I81">
            <v>0</v>
          </cell>
          <cell r="J81"/>
          <cell r="K81">
            <v>0</v>
          </cell>
          <cell r="L81"/>
          <cell r="M81">
            <v>9270231.7599999961</v>
          </cell>
          <cell r="N81"/>
          <cell r="O81"/>
        </row>
        <row r="82">
          <cell r="B82" t="str">
            <v>G382</v>
          </cell>
          <cell r="C82" t="str">
            <v>Meter Installations</v>
          </cell>
          <cell r="D82"/>
          <cell r="E82">
            <v>3767680.89</v>
          </cell>
          <cell r="F82"/>
          <cell r="G82">
            <v>87458.150000000052</v>
          </cell>
          <cell r="H82"/>
          <cell r="I82">
            <v>-443.93</v>
          </cell>
          <cell r="J82"/>
          <cell r="K82">
            <v>0</v>
          </cell>
          <cell r="L82"/>
          <cell r="M82">
            <v>3854695.11</v>
          </cell>
          <cell r="N82"/>
          <cell r="O82"/>
        </row>
        <row r="83">
          <cell r="B83" t="str">
            <v>G383</v>
          </cell>
          <cell r="C83" t="str">
            <v>House Regulators</v>
          </cell>
          <cell r="D83"/>
          <cell r="E83">
            <v>4191465.06</v>
          </cell>
          <cell r="F83"/>
          <cell r="G83">
            <v>0</v>
          </cell>
          <cell r="H83"/>
          <cell r="I83">
            <v>0</v>
          </cell>
          <cell r="J83"/>
          <cell r="K83">
            <v>0</v>
          </cell>
          <cell r="L83"/>
          <cell r="M83">
            <v>4191465.06</v>
          </cell>
          <cell r="N83"/>
          <cell r="O83"/>
        </row>
        <row r="84">
          <cell r="B84"/>
          <cell r="C84"/>
          <cell r="D84"/>
          <cell r="E84"/>
          <cell r="F84"/>
          <cell r="G84"/>
          <cell r="H84"/>
          <cell r="I84"/>
          <cell r="J84"/>
          <cell r="K84"/>
          <cell r="L84"/>
          <cell r="M84"/>
          <cell r="N84"/>
          <cell r="O84"/>
        </row>
        <row r="85">
          <cell r="B85"/>
          <cell r="C85"/>
          <cell r="D85"/>
          <cell r="E85"/>
          <cell r="F85"/>
          <cell r="G85"/>
          <cell r="H85"/>
          <cell r="I85"/>
          <cell r="J85"/>
          <cell r="K85"/>
          <cell r="L85"/>
          <cell r="M85"/>
          <cell r="N85"/>
          <cell r="O85"/>
        </row>
        <row r="86">
          <cell r="B86" t="str">
            <v>G390</v>
          </cell>
          <cell r="C86" t="str">
            <v>Structures &amp; Improvements</v>
          </cell>
          <cell r="D86"/>
          <cell r="E86">
            <v>225609.96</v>
          </cell>
          <cell r="F86"/>
          <cell r="G86">
            <v>0</v>
          </cell>
          <cell r="H86"/>
          <cell r="I86">
            <v>0</v>
          </cell>
          <cell r="J86"/>
          <cell r="K86">
            <v>0</v>
          </cell>
          <cell r="L86"/>
          <cell r="M86">
            <v>225609.96</v>
          </cell>
          <cell r="N86"/>
          <cell r="O86"/>
        </row>
        <row r="87">
          <cell r="B87" t="str">
            <v>G392</v>
          </cell>
          <cell r="C87" t="str">
            <v>Transportation Equip</v>
          </cell>
          <cell r="D87"/>
          <cell r="E87">
            <v>4052223.45</v>
          </cell>
          <cell r="F87"/>
          <cell r="G87">
            <v>31156.240000000002</v>
          </cell>
          <cell r="H87"/>
          <cell r="I87">
            <v>-13055.63</v>
          </cell>
          <cell r="J87"/>
          <cell r="K87">
            <v>39475.089999999997</v>
          </cell>
          <cell r="L87"/>
          <cell r="M87">
            <v>4109799.15</v>
          </cell>
          <cell r="N87"/>
          <cell r="O87"/>
        </row>
        <row r="88">
          <cell r="B88" t="str">
            <v>G393</v>
          </cell>
          <cell r="C88" t="str">
            <v>Stores Equipment</v>
          </cell>
          <cell r="D88"/>
          <cell r="E88">
            <v>10900.68</v>
          </cell>
          <cell r="F88"/>
          <cell r="G88">
            <v>0</v>
          </cell>
          <cell r="H88"/>
          <cell r="I88">
            <v>0</v>
          </cell>
          <cell r="J88"/>
          <cell r="K88">
            <v>0</v>
          </cell>
          <cell r="L88"/>
          <cell r="M88">
            <v>10900.68</v>
          </cell>
          <cell r="N88"/>
          <cell r="O88"/>
        </row>
        <row r="89">
          <cell r="B89" t="str">
            <v>G394</v>
          </cell>
          <cell r="C89" t="str">
            <v>Tools, Shop &amp; Garage Eq</v>
          </cell>
          <cell r="D89"/>
          <cell r="E89">
            <v>472736.22</v>
          </cell>
          <cell r="F89"/>
          <cell r="G89">
            <v>0</v>
          </cell>
          <cell r="H89"/>
          <cell r="I89">
            <v>0</v>
          </cell>
          <cell r="J89"/>
          <cell r="K89">
            <v>0</v>
          </cell>
          <cell r="L89"/>
          <cell r="M89">
            <v>472736.22</v>
          </cell>
          <cell r="N89"/>
          <cell r="O89"/>
        </row>
        <row r="90">
          <cell r="B90" t="str">
            <v>G395</v>
          </cell>
          <cell r="C90" t="str">
            <v>Laboratory Equipment</v>
          </cell>
          <cell r="D90"/>
          <cell r="E90">
            <v>149878.38</v>
          </cell>
          <cell r="F90"/>
          <cell r="G90">
            <v>0</v>
          </cell>
          <cell r="H90"/>
          <cell r="I90">
            <v>0</v>
          </cell>
          <cell r="J90"/>
          <cell r="K90">
            <v>0</v>
          </cell>
          <cell r="L90"/>
          <cell r="M90">
            <v>149878.38</v>
          </cell>
          <cell r="N90"/>
          <cell r="O90"/>
        </row>
        <row r="91">
          <cell r="B91"/>
          <cell r="C91"/>
          <cell r="D91"/>
          <cell r="E91"/>
          <cell r="F91"/>
          <cell r="G91"/>
          <cell r="H91"/>
          <cell r="I91"/>
          <cell r="J91"/>
          <cell r="K91"/>
          <cell r="L91"/>
          <cell r="M91"/>
          <cell r="N91"/>
          <cell r="O91"/>
        </row>
        <row r="92">
          <cell r="B92"/>
          <cell r="C92"/>
          <cell r="D92" t="str">
            <v>$</v>
          </cell>
          <cell r="E92">
            <v>196077788.54999998</v>
          </cell>
          <cell r="F92" t="str">
            <v>$</v>
          </cell>
          <cell r="G92">
            <v>5256314.1900000004</v>
          </cell>
          <cell r="H92" t="str">
            <v>$</v>
          </cell>
          <cell r="I92">
            <v>-598291.23</v>
          </cell>
          <cell r="J92" t="str">
            <v>$</v>
          </cell>
          <cell r="K92">
            <v>39475.089999999997</v>
          </cell>
          <cell r="L92" t="str">
            <v>$</v>
          </cell>
          <cell r="M92">
            <v>200775286.59999999</v>
          </cell>
          <cell r="N92"/>
          <cell r="O92"/>
        </row>
        <row r="93">
          <cell r="B93"/>
          <cell r="C93" t="str">
            <v>City Utilities of Springfield</v>
          </cell>
          <cell r="D93"/>
          <cell r="E93"/>
          <cell r="F93"/>
          <cell r="G93"/>
          <cell r="H93"/>
          <cell r="I93"/>
          <cell r="J93"/>
          <cell r="K93"/>
          <cell r="L93"/>
          <cell r="M93"/>
          <cell r="N93"/>
          <cell r="O93"/>
        </row>
        <row r="94">
          <cell r="B94"/>
          <cell r="C94" t="str">
            <v>Plant In Service, Water</v>
          </cell>
          <cell r="D94"/>
          <cell r="E94"/>
          <cell r="F94"/>
          <cell r="G94"/>
          <cell r="H94"/>
          <cell r="I94"/>
          <cell r="J94"/>
          <cell r="K94"/>
          <cell r="L94"/>
          <cell r="M94"/>
          <cell r="N94"/>
          <cell r="O94"/>
        </row>
        <row r="95">
          <cell r="B95"/>
          <cell r="C95" t="str">
            <v/>
          </cell>
          <cell r="D95"/>
          <cell r="E95"/>
          <cell r="F95"/>
          <cell r="G95"/>
          <cell r="H95"/>
          <cell r="I95"/>
          <cell r="J95"/>
          <cell r="K95"/>
          <cell r="L95"/>
          <cell r="M95"/>
          <cell r="N95"/>
          <cell r="O95"/>
        </row>
        <row r="96">
          <cell r="B96"/>
          <cell r="C96"/>
          <cell r="D96"/>
          <cell r="E96"/>
          <cell r="F96"/>
          <cell r="G96"/>
          <cell r="H96"/>
          <cell r="I96"/>
          <cell r="J96"/>
          <cell r="K96"/>
          <cell r="L96"/>
          <cell r="M96"/>
          <cell r="N96"/>
          <cell r="O96"/>
        </row>
        <row r="97">
          <cell r="B97"/>
          <cell r="C97"/>
          <cell r="D97"/>
          <cell r="E97"/>
          <cell r="F97"/>
          <cell r="G97" t="str">
            <v>Additions</v>
          </cell>
          <cell r="H97"/>
          <cell r="I97"/>
          <cell r="J97"/>
          <cell r="K97"/>
          <cell r="L97"/>
          <cell r="M97"/>
          <cell r="N97"/>
          <cell r="O97"/>
        </row>
        <row r="98">
          <cell r="B98"/>
          <cell r="C98"/>
          <cell r="D98"/>
          <cell r="E98" t="str">
            <v>Beginning</v>
          </cell>
          <cell r="F98"/>
          <cell r="G98" t="str">
            <v>Transferred</v>
          </cell>
          <cell r="H98"/>
          <cell r="I98"/>
          <cell r="J98"/>
          <cell r="K98"/>
          <cell r="L98"/>
          <cell r="M98" t="str">
            <v>Ending</v>
          </cell>
          <cell r="N98"/>
          <cell r="O98"/>
        </row>
        <row r="99">
          <cell r="B99"/>
          <cell r="C99"/>
          <cell r="D99"/>
          <cell r="E99" t="str">
            <v>Balance</v>
          </cell>
          <cell r="F99"/>
          <cell r="G99" t="str">
            <v>From CWIP</v>
          </cell>
          <cell r="H99"/>
          <cell r="I99" t="str">
            <v>Retirements</v>
          </cell>
          <cell r="J99"/>
          <cell r="K99" t="str">
            <v>Transfers</v>
          </cell>
          <cell r="L99"/>
          <cell r="M99" t="str">
            <v>Balance</v>
          </cell>
          <cell r="N99"/>
          <cell r="O99" t="str">
            <v>Notes</v>
          </cell>
        </row>
        <row r="100">
          <cell r="B100"/>
          <cell r="C100"/>
          <cell r="D100"/>
          <cell r="E100"/>
          <cell r="F100"/>
          <cell r="G100"/>
          <cell r="H100"/>
          <cell r="I100"/>
          <cell r="J100"/>
          <cell r="K100"/>
          <cell r="L100"/>
          <cell r="M100"/>
          <cell r="N100"/>
          <cell r="O100"/>
        </row>
        <row r="101">
          <cell r="B101"/>
          <cell r="C101"/>
          <cell r="D101"/>
          <cell r="E101"/>
          <cell r="F101"/>
          <cell r="G101"/>
          <cell r="H101"/>
          <cell r="I101"/>
          <cell r="J101"/>
          <cell r="K101"/>
          <cell r="L101"/>
          <cell r="M101"/>
          <cell r="N101"/>
          <cell r="O101"/>
        </row>
        <row r="102">
          <cell r="B102" t="str">
            <v>W310</v>
          </cell>
          <cell r="C102" t="str">
            <v>Land &amp; Land Rights</v>
          </cell>
          <cell r="D102" t="str">
            <v>$</v>
          </cell>
          <cell r="E102">
            <v>10445834.109999998</v>
          </cell>
          <cell r="F102" t="str">
            <v>$</v>
          </cell>
          <cell r="G102">
            <v>0</v>
          </cell>
          <cell r="H102" t="str">
            <v>$</v>
          </cell>
          <cell r="I102">
            <v>0</v>
          </cell>
          <cell r="J102" t="str">
            <v>$</v>
          </cell>
          <cell r="K102">
            <v>0</v>
          </cell>
          <cell r="L102" t="str">
            <v>$</v>
          </cell>
          <cell r="M102">
            <v>10445834.109999998</v>
          </cell>
          <cell r="N102"/>
          <cell r="O102"/>
        </row>
        <row r="103">
          <cell r="B103" t="str">
            <v>W312</v>
          </cell>
          <cell r="C103" t="str">
            <v>Collect/Impound Reservoirs</v>
          </cell>
          <cell r="D103"/>
          <cell r="E103">
            <v>8633513.7699999996</v>
          </cell>
          <cell r="F103"/>
          <cell r="G103">
            <v>183.09</v>
          </cell>
          <cell r="H103"/>
          <cell r="I103">
            <v>0</v>
          </cell>
          <cell r="J103"/>
          <cell r="K103">
            <v>0</v>
          </cell>
          <cell r="L103"/>
          <cell r="M103">
            <v>8633696.8599999994</v>
          </cell>
          <cell r="N103"/>
          <cell r="O103"/>
        </row>
        <row r="104">
          <cell r="B104" t="str">
            <v>W313</v>
          </cell>
          <cell r="C104" t="str">
            <v>Lakes, Rivers &amp; Intakes</v>
          </cell>
          <cell r="D104"/>
          <cell r="E104">
            <v>9305194.2800000012</v>
          </cell>
          <cell r="F104"/>
          <cell r="G104">
            <v>17654.84</v>
          </cell>
          <cell r="H104"/>
          <cell r="I104">
            <v>0</v>
          </cell>
          <cell r="J104"/>
          <cell r="K104">
            <v>0</v>
          </cell>
          <cell r="L104"/>
          <cell r="M104">
            <v>9322849.120000001</v>
          </cell>
          <cell r="N104"/>
          <cell r="O104"/>
        </row>
        <row r="105">
          <cell r="B105" t="str">
            <v>W314</v>
          </cell>
          <cell r="C105" t="str">
            <v>Wells &amp; Springs</v>
          </cell>
          <cell r="D105"/>
          <cell r="E105">
            <v>790571.21</v>
          </cell>
          <cell r="F105"/>
          <cell r="G105">
            <v>0</v>
          </cell>
          <cell r="H105"/>
          <cell r="I105">
            <v>0</v>
          </cell>
          <cell r="J105"/>
          <cell r="K105">
            <v>0</v>
          </cell>
          <cell r="L105"/>
          <cell r="M105">
            <v>790571.21</v>
          </cell>
          <cell r="N105"/>
          <cell r="O105"/>
        </row>
        <row r="106">
          <cell r="B106" t="str">
            <v>W316</v>
          </cell>
          <cell r="C106" t="str">
            <v>Supply Mains</v>
          </cell>
          <cell r="D106"/>
          <cell r="E106">
            <v>53207588.609999999</v>
          </cell>
          <cell r="F106"/>
          <cell r="G106">
            <v>0</v>
          </cell>
          <cell r="H106"/>
          <cell r="I106">
            <v>0</v>
          </cell>
          <cell r="J106"/>
          <cell r="K106">
            <v>0</v>
          </cell>
          <cell r="L106"/>
          <cell r="M106">
            <v>53207588.609999999</v>
          </cell>
          <cell r="N106"/>
          <cell r="O106"/>
        </row>
        <row r="107">
          <cell r="B107"/>
          <cell r="C107"/>
          <cell r="D107"/>
          <cell r="E107"/>
          <cell r="F107"/>
          <cell r="G107"/>
          <cell r="H107"/>
          <cell r="I107"/>
          <cell r="J107"/>
          <cell r="K107"/>
          <cell r="L107"/>
          <cell r="M107"/>
          <cell r="N107"/>
          <cell r="O107"/>
        </row>
        <row r="108">
          <cell r="B108"/>
          <cell r="C108"/>
          <cell r="D108"/>
          <cell r="E108"/>
          <cell r="F108"/>
          <cell r="G108"/>
          <cell r="H108"/>
          <cell r="I108"/>
          <cell r="J108"/>
          <cell r="K108"/>
          <cell r="L108"/>
          <cell r="M108"/>
          <cell r="N108"/>
          <cell r="O108"/>
        </row>
        <row r="109">
          <cell r="B109" t="str">
            <v>W320</v>
          </cell>
          <cell r="C109" t="str">
            <v>Land &amp; Land Rights</v>
          </cell>
          <cell r="D109"/>
          <cell r="E109">
            <v>565455.27</v>
          </cell>
          <cell r="F109"/>
          <cell r="G109">
            <v>0</v>
          </cell>
          <cell r="H109"/>
          <cell r="I109">
            <v>0</v>
          </cell>
          <cell r="J109"/>
          <cell r="K109">
            <v>0</v>
          </cell>
          <cell r="L109"/>
          <cell r="M109">
            <v>565455.27</v>
          </cell>
          <cell r="N109"/>
          <cell r="O109"/>
        </row>
        <row r="110">
          <cell r="B110" t="str">
            <v>W321</v>
          </cell>
          <cell r="C110" t="str">
            <v>Structures &amp; Improvements</v>
          </cell>
          <cell r="D110"/>
          <cell r="E110">
            <v>1476889.42</v>
          </cell>
          <cell r="F110"/>
          <cell r="G110">
            <v>0</v>
          </cell>
          <cell r="H110"/>
          <cell r="I110">
            <v>0</v>
          </cell>
          <cell r="J110"/>
          <cell r="K110">
            <v>-92119.5</v>
          </cell>
          <cell r="L110"/>
          <cell r="M110">
            <v>1384769.92</v>
          </cell>
          <cell r="N110"/>
          <cell r="O110"/>
        </row>
        <row r="111">
          <cell r="B111" t="str">
            <v>W325</v>
          </cell>
          <cell r="C111" t="str">
            <v>Electric Pumping Equip</v>
          </cell>
          <cell r="D111"/>
          <cell r="E111">
            <v>9758909.5799999945</v>
          </cell>
          <cell r="F111"/>
          <cell r="G111">
            <v>322826.01</v>
          </cell>
          <cell r="H111"/>
          <cell r="I111">
            <v>0</v>
          </cell>
          <cell r="J111"/>
          <cell r="K111">
            <v>0</v>
          </cell>
          <cell r="L111"/>
          <cell r="M111">
            <v>10081735.589999994</v>
          </cell>
          <cell r="N111"/>
          <cell r="O111"/>
        </row>
        <row r="112">
          <cell r="B112" t="str">
            <v>W326</v>
          </cell>
          <cell r="C112" t="str">
            <v>Diesel Pumping Equip</v>
          </cell>
          <cell r="D112"/>
          <cell r="E112">
            <v>289124.7</v>
          </cell>
          <cell r="F112"/>
          <cell r="G112">
            <v>0</v>
          </cell>
          <cell r="H112"/>
          <cell r="I112">
            <v>0</v>
          </cell>
          <cell r="J112"/>
          <cell r="K112">
            <v>0</v>
          </cell>
          <cell r="L112"/>
          <cell r="M112">
            <v>289124.7</v>
          </cell>
          <cell r="N112"/>
          <cell r="O112"/>
        </row>
        <row r="113">
          <cell r="B113"/>
          <cell r="C113"/>
          <cell r="D113"/>
          <cell r="E113"/>
          <cell r="F113"/>
          <cell r="G113"/>
          <cell r="H113"/>
          <cell r="I113"/>
          <cell r="J113"/>
          <cell r="K113"/>
          <cell r="L113"/>
          <cell r="M113"/>
          <cell r="N113"/>
          <cell r="O113"/>
        </row>
        <row r="114">
          <cell r="B114"/>
          <cell r="C114"/>
          <cell r="D114"/>
          <cell r="E114"/>
          <cell r="F114"/>
          <cell r="G114"/>
          <cell r="H114"/>
          <cell r="I114"/>
          <cell r="J114"/>
          <cell r="K114"/>
          <cell r="L114"/>
          <cell r="M114"/>
          <cell r="N114"/>
          <cell r="O114"/>
        </row>
        <row r="115">
          <cell r="B115" t="str">
            <v>W331</v>
          </cell>
          <cell r="C115" t="str">
            <v>Structures &amp; Improvements</v>
          </cell>
          <cell r="D115"/>
          <cell r="E115">
            <v>3368951.29</v>
          </cell>
          <cell r="F115"/>
          <cell r="G115">
            <v>437551.37</v>
          </cell>
          <cell r="H115"/>
          <cell r="I115">
            <v>0</v>
          </cell>
          <cell r="J115"/>
          <cell r="K115">
            <v>92119.5</v>
          </cell>
          <cell r="L115"/>
          <cell r="M115">
            <v>3898622.16</v>
          </cell>
          <cell r="N115"/>
          <cell r="O115"/>
        </row>
        <row r="116">
          <cell r="B116" t="str">
            <v>W332</v>
          </cell>
          <cell r="C116" t="str">
            <v>Water Treatment Equip</v>
          </cell>
          <cell r="D116"/>
          <cell r="E116">
            <v>17959226.259999998</v>
          </cell>
          <cell r="F116"/>
          <cell r="G116">
            <v>211416.01</v>
          </cell>
          <cell r="H116"/>
          <cell r="I116">
            <v>0</v>
          </cell>
          <cell r="J116"/>
          <cell r="K116">
            <v>0</v>
          </cell>
          <cell r="L116"/>
          <cell r="M116">
            <v>18170642.27</v>
          </cell>
          <cell r="N116"/>
          <cell r="O116"/>
        </row>
        <row r="117">
          <cell r="B117"/>
          <cell r="C117"/>
          <cell r="D117"/>
          <cell r="E117"/>
          <cell r="F117"/>
          <cell r="G117"/>
          <cell r="H117"/>
          <cell r="I117"/>
          <cell r="J117"/>
          <cell r="K117"/>
          <cell r="L117"/>
          <cell r="M117"/>
          <cell r="N117"/>
          <cell r="O117"/>
        </row>
        <row r="118">
          <cell r="B118"/>
          <cell r="C118"/>
          <cell r="D118"/>
          <cell r="E118"/>
          <cell r="F118"/>
          <cell r="G118"/>
          <cell r="H118"/>
          <cell r="I118"/>
          <cell r="J118"/>
          <cell r="K118"/>
          <cell r="L118"/>
          <cell r="M118"/>
          <cell r="N118"/>
          <cell r="O118"/>
        </row>
        <row r="119">
          <cell r="B119" t="str">
            <v>W340</v>
          </cell>
          <cell r="C119" t="str">
            <v>Land &amp; Land Rights</v>
          </cell>
          <cell r="D119"/>
          <cell r="E119">
            <v>615466.29</v>
          </cell>
          <cell r="F119"/>
          <cell r="G119">
            <v>0</v>
          </cell>
          <cell r="H119"/>
          <cell r="I119">
            <v>0</v>
          </cell>
          <cell r="J119"/>
          <cell r="K119">
            <v>0</v>
          </cell>
          <cell r="L119"/>
          <cell r="M119">
            <v>615466.29</v>
          </cell>
          <cell r="N119"/>
          <cell r="O119"/>
        </row>
        <row r="120">
          <cell r="B120" t="str">
            <v>W341</v>
          </cell>
          <cell r="C120" t="str">
            <v>Structures &amp; Improvements</v>
          </cell>
          <cell r="D120"/>
          <cell r="E120">
            <v>14180.25</v>
          </cell>
          <cell r="F120"/>
          <cell r="G120">
            <v>0</v>
          </cell>
          <cell r="H120"/>
          <cell r="I120">
            <v>0</v>
          </cell>
          <cell r="J120"/>
          <cell r="K120">
            <v>0</v>
          </cell>
          <cell r="L120"/>
          <cell r="M120">
            <v>14180.25</v>
          </cell>
          <cell r="N120"/>
          <cell r="O120"/>
        </row>
        <row r="121">
          <cell r="B121" t="str">
            <v>W342</v>
          </cell>
          <cell r="C121" t="str">
            <v>Dist Reservoirs &amp; Standpip</v>
          </cell>
          <cell r="D121"/>
          <cell r="E121">
            <v>3574804.05</v>
          </cell>
          <cell r="F121"/>
          <cell r="G121">
            <v>1178723.7</v>
          </cell>
          <cell r="H121"/>
          <cell r="I121">
            <v>-188393.72</v>
          </cell>
          <cell r="J121"/>
          <cell r="K121">
            <v>0</v>
          </cell>
          <cell r="L121"/>
          <cell r="M121">
            <v>4565134.03</v>
          </cell>
          <cell r="N121"/>
          <cell r="O121"/>
        </row>
        <row r="122">
          <cell r="B122" t="str">
            <v>W343</v>
          </cell>
          <cell r="C122" t="str">
            <v>Trans &amp; Distrib Mains</v>
          </cell>
          <cell r="D122"/>
          <cell r="E122">
            <v>83190523.340000048</v>
          </cell>
          <cell r="F122"/>
          <cell r="G122">
            <v>2694382.67</v>
          </cell>
          <cell r="H122"/>
          <cell r="I122">
            <v>-109776.05</v>
          </cell>
          <cell r="J122"/>
          <cell r="K122">
            <v>0</v>
          </cell>
          <cell r="L122"/>
          <cell r="M122">
            <v>85775129.960000098</v>
          </cell>
          <cell r="N122"/>
          <cell r="O122"/>
        </row>
        <row r="123">
          <cell r="B123" t="str">
            <v>W345</v>
          </cell>
          <cell r="C123" t="str">
            <v>Services</v>
          </cell>
          <cell r="D123"/>
          <cell r="E123">
            <v>37869922.920000032</v>
          </cell>
          <cell r="F123"/>
          <cell r="G123">
            <v>1099740.3</v>
          </cell>
          <cell r="H123"/>
          <cell r="I123">
            <v>-25296.45</v>
          </cell>
          <cell r="J123"/>
          <cell r="K123">
            <v>0</v>
          </cell>
          <cell r="L123"/>
          <cell r="M123">
            <v>38944366.770000033</v>
          </cell>
          <cell r="N123"/>
          <cell r="O123"/>
        </row>
        <row r="124">
          <cell r="B124" t="str">
            <v>W346</v>
          </cell>
          <cell r="C124" t="str">
            <v>Meters</v>
          </cell>
          <cell r="D124"/>
          <cell r="E124">
            <v>3330877.76</v>
          </cell>
          <cell r="F124"/>
          <cell r="G124">
            <v>113665.2</v>
          </cell>
          <cell r="H124"/>
          <cell r="I124">
            <v>-204.7</v>
          </cell>
          <cell r="J124"/>
          <cell r="K124">
            <v>0</v>
          </cell>
          <cell r="L124"/>
          <cell r="M124">
            <v>3444338.26</v>
          </cell>
          <cell r="N124"/>
          <cell r="O124"/>
        </row>
        <row r="125">
          <cell r="B125" t="str">
            <v>W347</v>
          </cell>
          <cell r="C125" t="str">
            <v>Meter Installations</v>
          </cell>
          <cell r="D125"/>
          <cell r="E125">
            <v>8139174.4199999915</v>
          </cell>
          <cell r="F125"/>
          <cell r="G125">
            <v>70218.27</v>
          </cell>
          <cell r="H125"/>
          <cell r="I125">
            <v>-2542.6799999999998</v>
          </cell>
          <cell r="J125"/>
          <cell r="K125">
            <v>0</v>
          </cell>
          <cell r="L125"/>
          <cell r="M125">
            <v>8206850.0099999914</v>
          </cell>
          <cell r="N125"/>
          <cell r="O125"/>
        </row>
        <row r="126">
          <cell r="B126" t="str">
            <v>W348</v>
          </cell>
          <cell r="C126" t="str">
            <v>Hydrants</v>
          </cell>
          <cell r="D126"/>
          <cell r="E126">
            <v>5644294.4899999909</v>
          </cell>
          <cell r="F126"/>
          <cell r="G126">
            <v>149854.04999999999</v>
          </cell>
          <cell r="H126"/>
          <cell r="I126">
            <v>-6689.28</v>
          </cell>
          <cell r="J126"/>
          <cell r="K126">
            <v>0</v>
          </cell>
          <cell r="L126"/>
          <cell r="M126">
            <v>5787459.2599999933</v>
          </cell>
          <cell r="N126"/>
          <cell r="O126"/>
        </row>
        <row r="127">
          <cell r="B127"/>
          <cell r="C127"/>
          <cell r="D127"/>
          <cell r="E127"/>
          <cell r="F127"/>
          <cell r="G127"/>
          <cell r="H127"/>
          <cell r="I127"/>
          <cell r="J127"/>
          <cell r="K127"/>
          <cell r="L127"/>
          <cell r="M127"/>
          <cell r="N127"/>
          <cell r="O127"/>
        </row>
        <row r="128">
          <cell r="B128"/>
          <cell r="C128"/>
          <cell r="D128"/>
          <cell r="E128"/>
          <cell r="F128"/>
          <cell r="G128"/>
          <cell r="H128"/>
          <cell r="I128"/>
          <cell r="J128"/>
          <cell r="K128"/>
          <cell r="L128"/>
          <cell r="M128"/>
          <cell r="N128"/>
          <cell r="O128"/>
        </row>
        <row r="129">
          <cell r="B129" t="str">
            <v>W390</v>
          </cell>
          <cell r="C129" t="str">
            <v>Structures &amp; Improvements</v>
          </cell>
          <cell r="D129"/>
          <cell r="E129">
            <v>289132.61</v>
          </cell>
          <cell r="F129"/>
          <cell r="G129">
            <v>0</v>
          </cell>
          <cell r="H129"/>
          <cell r="I129">
            <v>0</v>
          </cell>
          <cell r="J129"/>
          <cell r="K129">
            <v>0</v>
          </cell>
          <cell r="L129"/>
          <cell r="M129">
            <v>289132.61</v>
          </cell>
          <cell r="N129"/>
          <cell r="O129"/>
        </row>
        <row r="130">
          <cell r="B130" t="str">
            <v>W391</v>
          </cell>
          <cell r="C130" t="str">
            <v>Office Furniture &amp; Equip</v>
          </cell>
          <cell r="D130"/>
          <cell r="E130">
            <v>90354.240000000005</v>
          </cell>
          <cell r="F130"/>
          <cell r="G130">
            <v>0</v>
          </cell>
          <cell r="H130"/>
          <cell r="I130">
            <v>0</v>
          </cell>
          <cell r="J130"/>
          <cell r="K130">
            <v>0</v>
          </cell>
          <cell r="L130"/>
          <cell r="M130">
            <v>90354.240000000005</v>
          </cell>
          <cell r="N130"/>
          <cell r="O130"/>
        </row>
        <row r="131">
          <cell r="B131" t="str">
            <v>W392</v>
          </cell>
          <cell r="C131" t="str">
            <v>Transportation Equip</v>
          </cell>
          <cell r="D131"/>
          <cell r="E131">
            <v>3681567.05</v>
          </cell>
          <cell r="F131"/>
          <cell r="G131">
            <v>175775.17</v>
          </cell>
          <cell r="H131"/>
          <cell r="I131">
            <v>-102762.89</v>
          </cell>
          <cell r="J131"/>
          <cell r="K131">
            <v>-39475.089999999997</v>
          </cell>
          <cell r="L131"/>
          <cell r="M131">
            <v>3715104.24</v>
          </cell>
          <cell r="N131"/>
          <cell r="O131"/>
        </row>
        <row r="132">
          <cell r="B132" t="str">
            <v>W393</v>
          </cell>
          <cell r="C132" t="str">
            <v>Stores Equipment</v>
          </cell>
          <cell r="D132"/>
          <cell r="E132">
            <v>16593.8</v>
          </cell>
          <cell r="F132"/>
          <cell r="G132">
            <v>0</v>
          </cell>
          <cell r="H132"/>
          <cell r="I132">
            <v>0</v>
          </cell>
          <cell r="J132"/>
          <cell r="K132">
            <v>0</v>
          </cell>
          <cell r="L132"/>
          <cell r="M132">
            <v>16593.8</v>
          </cell>
          <cell r="N132"/>
          <cell r="O132"/>
        </row>
        <row r="133">
          <cell r="B133" t="str">
            <v>W394</v>
          </cell>
          <cell r="C133" t="str">
            <v>Tools, Shop &amp; Garage Eq</v>
          </cell>
          <cell r="D133"/>
          <cell r="E133">
            <v>139964.16</v>
          </cell>
          <cell r="F133"/>
          <cell r="G133">
            <v>0</v>
          </cell>
          <cell r="H133"/>
          <cell r="I133">
            <v>0</v>
          </cell>
          <cell r="J133"/>
          <cell r="K133">
            <v>0</v>
          </cell>
          <cell r="L133"/>
          <cell r="M133">
            <v>139964.16</v>
          </cell>
          <cell r="N133"/>
          <cell r="O133"/>
        </row>
        <row r="134">
          <cell r="B134" t="str">
            <v>W395</v>
          </cell>
          <cell r="C134" t="str">
            <v>Laboratory Equipment</v>
          </cell>
          <cell r="D134"/>
          <cell r="E134">
            <v>646111.62</v>
          </cell>
          <cell r="F134"/>
          <cell r="G134">
            <v>0</v>
          </cell>
          <cell r="H134"/>
          <cell r="I134">
            <v>0</v>
          </cell>
          <cell r="J134"/>
          <cell r="K134">
            <v>0</v>
          </cell>
          <cell r="L134"/>
          <cell r="M134">
            <v>646111.62</v>
          </cell>
          <cell r="N134"/>
          <cell r="O134"/>
        </row>
        <row r="135">
          <cell r="B135" t="str">
            <v>W397</v>
          </cell>
          <cell r="C135" t="str">
            <v>Communication Equipment</v>
          </cell>
          <cell r="D135"/>
          <cell r="E135">
            <v>28297.7</v>
          </cell>
          <cell r="F135"/>
          <cell r="G135">
            <v>0</v>
          </cell>
          <cell r="H135"/>
          <cell r="I135">
            <v>0</v>
          </cell>
          <cell r="J135"/>
          <cell r="K135">
            <v>0</v>
          </cell>
          <cell r="L135"/>
          <cell r="M135">
            <v>28297.7</v>
          </cell>
          <cell r="N135"/>
          <cell r="O135"/>
        </row>
        <row r="136">
          <cell r="B136"/>
          <cell r="C136"/>
          <cell r="D136"/>
          <cell r="E136"/>
          <cell r="F136"/>
          <cell r="G136"/>
          <cell r="H136"/>
          <cell r="I136"/>
          <cell r="J136"/>
          <cell r="K136"/>
          <cell r="L136"/>
          <cell r="M136"/>
          <cell r="N136"/>
          <cell r="O136"/>
        </row>
        <row r="137">
          <cell r="B137"/>
          <cell r="C137"/>
          <cell r="D137" t="str">
            <v>$</v>
          </cell>
          <cell r="E137">
            <v>263072523.20000008</v>
          </cell>
          <cell r="F137" t="str">
            <v>$</v>
          </cell>
          <cell r="G137">
            <v>6471990.6799999988</v>
          </cell>
          <cell r="H137" t="str">
            <v>$</v>
          </cell>
          <cell r="I137">
            <v>-435665.77</v>
          </cell>
          <cell r="J137" t="str">
            <v>$</v>
          </cell>
          <cell r="K137">
            <v>-39475.089999999997</v>
          </cell>
          <cell r="L137" t="str">
            <v>$</v>
          </cell>
          <cell r="M137">
            <v>269069373.0200001</v>
          </cell>
          <cell r="N137"/>
          <cell r="O137"/>
        </row>
        <row r="138">
          <cell r="B138"/>
          <cell r="C138" t="str">
            <v>City Utilities of Springfield</v>
          </cell>
          <cell r="D138"/>
          <cell r="E138"/>
          <cell r="F138"/>
          <cell r="G138"/>
          <cell r="H138"/>
          <cell r="I138"/>
          <cell r="J138"/>
          <cell r="K138"/>
          <cell r="L138"/>
          <cell r="M138"/>
          <cell r="N138"/>
          <cell r="O138"/>
        </row>
        <row r="139">
          <cell r="B139"/>
          <cell r="C139" t="str">
            <v>Plant In Service, Transit</v>
          </cell>
          <cell r="D139"/>
          <cell r="E139"/>
          <cell r="F139"/>
          <cell r="G139"/>
          <cell r="H139"/>
          <cell r="I139"/>
          <cell r="J139"/>
          <cell r="K139"/>
          <cell r="L139"/>
          <cell r="M139"/>
          <cell r="N139"/>
          <cell r="O139"/>
        </row>
        <row r="140">
          <cell r="B140"/>
          <cell r="C140" t="str">
            <v/>
          </cell>
          <cell r="D140"/>
          <cell r="E140"/>
          <cell r="F140"/>
          <cell r="G140"/>
          <cell r="H140"/>
          <cell r="I140"/>
          <cell r="J140"/>
          <cell r="K140"/>
          <cell r="L140"/>
          <cell r="M140"/>
          <cell r="N140"/>
          <cell r="O140"/>
        </row>
        <row r="141">
          <cell r="B141"/>
          <cell r="C141"/>
          <cell r="D141"/>
          <cell r="E141"/>
          <cell r="F141"/>
          <cell r="G141"/>
          <cell r="H141"/>
          <cell r="I141"/>
          <cell r="J141"/>
          <cell r="K141"/>
          <cell r="L141"/>
          <cell r="M141"/>
          <cell r="N141"/>
          <cell r="O141"/>
        </row>
        <row r="142">
          <cell r="B142"/>
          <cell r="C142"/>
          <cell r="D142"/>
          <cell r="E142"/>
          <cell r="F142"/>
          <cell r="G142" t="str">
            <v>Additions</v>
          </cell>
          <cell r="H142"/>
          <cell r="I142"/>
          <cell r="J142"/>
          <cell r="K142"/>
          <cell r="L142"/>
          <cell r="M142"/>
          <cell r="N142"/>
          <cell r="O142"/>
        </row>
        <row r="143">
          <cell r="B143"/>
          <cell r="C143"/>
          <cell r="D143"/>
          <cell r="E143" t="str">
            <v>Beginning</v>
          </cell>
          <cell r="F143"/>
          <cell r="G143" t="str">
            <v>Transferred</v>
          </cell>
          <cell r="H143"/>
          <cell r="I143"/>
          <cell r="J143"/>
          <cell r="K143"/>
          <cell r="L143"/>
          <cell r="M143" t="str">
            <v>Ending</v>
          </cell>
          <cell r="N143"/>
          <cell r="O143"/>
        </row>
        <row r="144">
          <cell r="B144"/>
          <cell r="C144"/>
          <cell r="D144"/>
          <cell r="E144" t="str">
            <v>Balance</v>
          </cell>
          <cell r="F144"/>
          <cell r="G144" t="str">
            <v>From CWIP</v>
          </cell>
          <cell r="H144"/>
          <cell r="I144" t="str">
            <v>Retirements</v>
          </cell>
          <cell r="J144"/>
          <cell r="K144" t="str">
            <v>Transfers</v>
          </cell>
          <cell r="L144"/>
          <cell r="M144" t="str">
            <v>Balance</v>
          </cell>
          <cell r="N144"/>
          <cell r="O144" t="str">
            <v>Notes</v>
          </cell>
        </row>
        <row r="145">
          <cell r="B145"/>
          <cell r="C145"/>
          <cell r="D145"/>
          <cell r="E145"/>
          <cell r="F145"/>
          <cell r="G145"/>
          <cell r="H145"/>
          <cell r="I145"/>
          <cell r="J145"/>
          <cell r="K145"/>
          <cell r="L145"/>
          <cell r="M145"/>
          <cell r="N145"/>
          <cell r="O145"/>
        </row>
        <row r="146">
          <cell r="B146"/>
          <cell r="C146"/>
          <cell r="D146"/>
          <cell r="E146"/>
          <cell r="F146"/>
          <cell r="G146"/>
          <cell r="H146"/>
          <cell r="I146"/>
          <cell r="J146"/>
          <cell r="K146"/>
          <cell r="L146"/>
          <cell r="M146"/>
          <cell r="N146"/>
          <cell r="O146"/>
        </row>
        <row r="147">
          <cell r="B147" t="str">
            <v>T1105</v>
          </cell>
          <cell r="C147" t="str">
            <v>Land &amp; Land Rights</v>
          </cell>
          <cell r="D147" t="str">
            <v>$</v>
          </cell>
          <cell r="E147">
            <v>154450.82999999999</v>
          </cell>
          <cell r="F147" t="str">
            <v>$</v>
          </cell>
          <cell r="G147">
            <v>0</v>
          </cell>
          <cell r="H147" t="str">
            <v>$</v>
          </cell>
          <cell r="I147">
            <v>0</v>
          </cell>
          <cell r="J147" t="str">
            <v>$</v>
          </cell>
          <cell r="K147">
            <v>0</v>
          </cell>
          <cell r="L147" t="str">
            <v>$</v>
          </cell>
          <cell r="M147">
            <v>154450.82999999999</v>
          </cell>
          <cell r="N147"/>
          <cell r="O147"/>
        </row>
        <row r="148">
          <cell r="B148" t="str">
            <v>T1106</v>
          </cell>
          <cell r="C148" t="str">
            <v>Structures &amp; Improvements</v>
          </cell>
          <cell r="D148"/>
          <cell r="E148">
            <v>988704.22000000172</v>
          </cell>
          <cell r="F148"/>
          <cell r="G148">
            <v>56927.18</v>
          </cell>
          <cell r="H148"/>
          <cell r="I148">
            <v>0</v>
          </cell>
          <cell r="J148"/>
          <cell r="K148">
            <v>0</v>
          </cell>
          <cell r="L148"/>
          <cell r="M148">
            <v>1045631.4</v>
          </cell>
          <cell r="N148"/>
          <cell r="O148"/>
        </row>
        <row r="149">
          <cell r="B149" t="str">
            <v>T1109</v>
          </cell>
          <cell r="C149" t="str">
            <v>Revenue Passenger Buses</v>
          </cell>
          <cell r="D149"/>
          <cell r="E149">
            <v>2816290.62</v>
          </cell>
          <cell r="F149"/>
          <cell r="G149">
            <v>657717.18000000005</v>
          </cell>
          <cell r="H149"/>
          <cell r="I149">
            <v>0</v>
          </cell>
          <cell r="J149"/>
          <cell r="K149">
            <v>0</v>
          </cell>
          <cell r="L149"/>
          <cell r="M149">
            <v>3474007.8</v>
          </cell>
          <cell r="N149"/>
          <cell r="O149"/>
        </row>
        <row r="150">
          <cell r="B150" t="str">
            <v>T1111</v>
          </cell>
          <cell r="C150" t="str">
            <v>Service Cars &amp; Equip</v>
          </cell>
          <cell r="D150"/>
          <cell r="E150">
            <v>19297.95</v>
          </cell>
          <cell r="F150"/>
          <cell r="G150">
            <v>0</v>
          </cell>
          <cell r="H150"/>
          <cell r="I150">
            <v>0</v>
          </cell>
          <cell r="J150"/>
          <cell r="K150">
            <v>0</v>
          </cell>
          <cell r="L150"/>
          <cell r="M150">
            <v>19297.95</v>
          </cell>
          <cell r="N150"/>
          <cell r="O150"/>
        </row>
        <row r="151">
          <cell r="B151" t="str">
            <v>T1112</v>
          </cell>
          <cell r="C151" t="str">
            <v>Shop &amp; Garage Equip</v>
          </cell>
          <cell r="D151"/>
          <cell r="E151">
            <v>108820</v>
          </cell>
          <cell r="F151"/>
          <cell r="G151">
            <v>0</v>
          </cell>
          <cell r="H151"/>
          <cell r="I151">
            <v>0</v>
          </cell>
          <cell r="J151"/>
          <cell r="K151">
            <v>0</v>
          </cell>
          <cell r="L151"/>
          <cell r="M151">
            <v>108820</v>
          </cell>
          <cell r="N151"/>
          <cell r="O151"/>
        </row>
        <row r="152">
          <cell r="B152" t="str">
            <v>T1113</v>
          </cell>
          <cell r="C152" t="str">
            <v>Furniture &amp; Office Equip</v>
          </cell>
          <cell r="D152"/>
          <cell r="E152">
            <v>24328.76</v>
          </cell>
          <cell r="F152"/>
          <cell r="G152">
            <v>43846.3</v>
          </cell>
          <cell r="H152"/>
          <cell r="I152">
            <v>0</v>
          </cell>
          <cell r="J152"/>
          <cell r="K152">
            <v>0</v>
          </cell>
          <cell r="L152"/>
          <cell r="M152">
            <v>68175.06</v>
          </cell>
          <cell r="N152"/>
          <cell r="O152"/>
        </row>
        <row r="153">
          <cell r="B153" t="str">
            <v>T1114</v>
          </cell>
          <cell r="C153" t="str">
            <v>Misc Equipment</v>
          </cell>
          <cell r="D153"/>
          <cell r="E153">
            <v>21964.49</v>
          </cell>
          <cell r="F153"/>
          <cell r="G153">
            <v>0</v>
          </cell>
          <cell r="H153"/>
          <cell r="I153">
            <v>0</v>
          </cell>
          <cell r="J153"/>
          <cell r="K153">
            <v>0</v>
          </cell>
          <cell r="L153"/>
          <cell r="M153">
            <v>21964.49</v>
          </cell>
          <cell r="N153"/>
          <cell r="O153"/>
        </row>
        <row r="154">
          <cell r="B154"/>
          <cell r="C154"/>
          <cell r="D154"/>
          <cell r="E154"/>
          <cell r="F154"/>
          <cell r="G154"/>
          <cell r="H154"/>
          <cell r="I154"/>
          <cell r="J154"/>
          <cell r="K154"/>
          <cell r="L154"/>
          <cell r="M154"/>
          <cell r="N154"/>
          <cell r="O154"/>
        </row>
        <row r="155">
          <cell r="B155"/>
          <cell r="C155"/>
          <cell r="D155" t="str">
            <v>$</v>
          </cell>
          <cell r="E155">
            <v>4133856.87</v>
          </cell>
          <cell r="F155" t="str">
            <v>$</v>
          </cell>
          <cell r="G155">
            <v>758490.66</v>
          </cell>
          <cell r="H155" t="str">
            <v>$</v>
          </cell>
          <cell r="I155">
            <v>0</v>
          </cell>
          <cell r="J155" t="str">
            <v>$</v>
          </cell>
          <cell r="K155">
            <v>0</v>
          </cell>
          <cell r="L155" t="str">
            <v>$</v>
          </cell>
          <cell r="M155">
            <v>4892347.53</v>
          </cell>
          <cell r="N155"/>
          <cell r="O155"/>
        </row>
        <row r="156">
          <cell r="B156"/>
          <cell r="C156"/>
          <cell r="D156"/>
          <cell r="E156"/>
          <cell r="F156"/>
          <cell r="G156"/>
          <cell r="H156"/>
          <cell r="I156"/>
          <cell r="J156"/>
          <cell r="K156"/>
          <cell r="L156"/>
          <cell r="M156"/>
          <cell r="N156"/>
          <cell r="O156"/>
        </row>
        <row r="157">
          <cell r="B157"/>
          <cell r="C157"/>
          <cell r="D157"/>
          <cell r="E157"/>
          <cell r="F157"/>
          <cell r="G157"/>
          <cell r="H157"/>
          <cell r="I157"/>
          <cell r="J157"/>
          <cell r="K157"/>
          <cell r="L157"/>
          <cell r="M157"/>
          <cell r="N157"/>
          <cell r="O157"/>
        </row>
        <row r="158">
          <cell r="B158"/>
          <cell r="C158" t="str">
            <v>City Utilities of Springfield</v>
          </cell>
          <cell r="D158"/>
          <cell r="E158"/>
          <cell r="F158"/>
          <cell r="G158"/>
          <cell r="H158"/>
          <cell r="I158"/>
          <cell r="J158"/>
          <cell r="K158"/>
          <cell r="L158"/>
          <cell r="M158"/>
          <cell r="N158"/>
          <cell r="O158"/>
        </row>
        <row r="159">
          <cell r="B159"/>
          <cell r="C159" t="str">
            <v>Plant In Service, Common</v>
          </cell>
          <cell r="D159"/>
          <cell r="E159"/>
          <cell r="F159"/>
          <cell r="G159"/>
          <cell r="H159"/>
          <cell r="I159"/>
          <cell r="J159"/>
          <cell r="K159"/>
          <cell r="L159"/>
          <cell r="M159"/>
          <cell r="N159"/>
          <cell r="O159"/>
        </row>
        <row r="160">
          <cell r="B160"/>
          <cell r="C160" t="str">
            <v/>
          </cell>
          <cell r="D160"/>
          <cell r="E160"/>
          <cell r="F160"/>
          <cell r="G160"/>
          <cell r="H160"/>
          <cell r="I160"/>
          <cell r="J160"/>
          <cell r="K160"/>
          <cell r="L160"/>
          <cell r="M160"/>
          <cell r="N160"/>
          <cell r="O160"/>
        </row>
        <row r="161">
          <cell r="B161"/>
          <cell r="C161"/>
          <cell r="D161"/>
          <cell r="E161"/>
          <cell r="F161"/>
          <cell r="G161"/>
          <cell r="H161"/>
          <cell r="I161"/>
          <cell r="J161"/>
          <cell r="K161"/>
          <cell r="L161"/>
          <cell r="M161"/>
          <cell r="N161"/>
          <cell r="O161"/>
        </row>
        <row r="162">
          <cell r="B162"/>
          <cell r="C162"/>
          <cell r="D162"/>
          <cell r="E162"/>
          <cell r="F162"/>
          <cell r="G162" t="str">
            <v>Additions</v>
          </cell>
          <cell r="H162"/>
          <cell r="I162"/>
          <cell r="J162"/>
          <cell r="K162"/>
          <cell r="L162"/>
          <cell r="M162"/>
          <cell r="N162"/>
          <cell r="O162"/>
        </row>
        <row r="163">
          <cell r="B163"/>
          <cell r="C163"/>
          <cell r="D163"/>
          <cell r="E163" t="str">
            <v>Beginning</v>
          </cell>
          <cell r="F163"/>
          <cell r="G163" t="str">
            <v>Transferred</v>
          </cell>
          <cell r="H163"/>
          <cell r="I163"/>
          <cell r="J163"/>
          <cell r="K163"/>
          <cell r="L163"/>
          <cell r="M163" t="str">
            <v>Ending</v>
          </cell>
          <cell r="N163"/>
          <cell r="O163"/>
        </row>
        <row r="164">
          <cell r="B164"/>
          <cell r="C164"/>
          <cell r="D164"/>
          <cell r="E164" t="str">
            <v>Balance</v>
          </cell>
          <cell r="F164"/>
          <cell r="G164" t="str">
            <v>From CWIP</v>
          </cell>
          <cell r="H164"/>
          <cell r="I164" t="str">
            <v>Retirements</v>
          </cell>
          <cell r="J164"/>
          <cell r="K164" t="str">
            <v>Transfers</v>
          </cell>
          <cell r="L164"/>
          <cell r="M164" t="str">
            <v>Balance</v>
          </cell>
          <cell r="N164"/>
          <cell r="O164" t="str">
            <v>Notes</v>
          </cell>
        </row>
        <row r="165">
          <cell r="B165"/>
          <cell r="C165"/>
          <cell r="D165"/>
          <cell r="E165"/>
          <cell r="F165"/>
          <cell r="G165"/>
          <cell r="H165"/>
          <cell r="I165"/>
          <cell r="J165"/>
          <cell r="K165"/>
          <cell r="L165"/>
          <cell r="M165"/>
          <cell r="N165"/>
          <cell r="O165"/>
        </row>
        <row r="166">
          <cell r="B166"/>
          <cell r="C166"/>
          <cell r="D166"/>
          <cell r="E166"/>
          <cell r="F166"/>
          <cell r="G166"/>
          <cell r="H166"/>
          <cell r="I166"/>
          <cell r="J166"/>
          <cell r="K166"/>
          <cell r="L166"/>
          <cell r="M166"/>
          <cell r="N166"/>
          <cell r="O166"/>
        </row>
        <row r="167">
          <cell r="B167" t="str">
            <v>C370</v>
          </cell>
          <cell r="C167" t="str">
            <v>Land &amp; Land Rights</v>
          </cell>
          <cell r="D167" t="str">
            <v>$</v>
          </cell>
          <cell r="E167">
            <v>2758320.51</v>
          </cell>
          <cell r="F167" t="str">
            <v>$</v>
          </cell>
          <cell r="G167">
            <v>0</v>
          </cell>
          <cell r="H167" t="str">
            <v>$</v>
          </cell>
          <cell r="I167">
            <v>0</v>
          </cell>
          <cell r="J167" t="str">
            <v>$</v>
          </cell>
          <cell r="K167">
            <v>0</v>
          </cell>
          <cell r="L167" t="str">
            <v>$</v>
          </cell>
          <cell r="M167">
            <v>2758320.51</v>
          </cell>
          <cell r="N167"/>
          <cell r="O167"/>
        </row>
        <row r="168">
          <cell r="B168" t="str">
            <v>C371</v>
          </cell>
          <cell r="C168" t="str">
            <v>Structures &amp; Improvements</v>
          </cell>
          <cell r="D168"/>
          <cell r="E168">
            <v>30260338.529999994</v>
          </cell>
          <cell r="F168"/>
          <cell r="G168">
            <v>494709.53</v>
          </cell>
          <cell r="H168"/>
          <cell r="I168">
            <v>-35828.76</v>
          </cell>
          <cell r="J168"/>
          <cell r="K168">
            <v>4157.8</v>
          </cell>
          <cell r="L168"/>
          <cell r="M168">
            <v>30723377.099999994</v>
          </cell>
          <cell r="N168"/>
          <cell r="O168"/>
        </row>
        <row r="169">
          <cell r="B169" t="str">
            <v>C372</v>
          </cell>
          <cell r="C169" t="str">
            <v>Office Furniture &amp; Equip</v>
          </cell>
          <cell r="D169"/>
          <cell r="E169">
            <v>23475029.429999985</v>
          </cell>
          <cell r="F169"/>
          <cell r="G169">
            <v>1813909.02</v>
          </cell>
          <cell r="H169"/>
          <cell r="I169">
            <v>0</v>
          </cell>
          <cell r="J169"/>
          <cell r="K169">
            <v>0</v>
          </cell>
          <cell r="L169"/>
          <cell r="M169">
            <v>25288938.449999988</v>
          </cell>
          <cell r="N169"/>
          <cell r="O169"/>
        </row>
        <row r="170">
          <cell r="B170" t="str">
            <v>C373</v>
          </cell>
          <cell r="C170" t="str">
            <v>Transportation Equip</v>
          </cell>
          <cell r="D170"/>
          <cell r="E170">
            <v>1199536.3500000001</v>
          </cell>
          <cell r="F170"/>
          <cell r="G170">
            <v>0</v>
          </cell>
          <cell r="H170"/>
          <cell r="I170">
            <v>0</v>
          </cell>
          <cell r="J170"/>
          <cell r="K170">
            <v>0</v>
          </cell>
          <cell r="L170"/>
          <cell r="M170">
            <v>1199536.3500000001</v>
          </cell>
          <cell r="N170"/>
          <cell r="O170"/>
        </row>
        <row r="171">
          <cell r="B171" t="str">
            <v>C374</v>
          </cell>
          <cell r="C171" t="str">
            <v>Stores Equipment</v>
          </cell>
          <cell r="D171"/>
          <cell r="E171">
            <v>384386.8</v>
          </cell>
          <cell r="F171"/>
          <cell r="G171">
            <v>0</v>
          </cell>
          <cell r="H171"/>
          <cell r="I171">
            <v>0</v>
          </cell>
          <cell r="J171"/>
          <cell r="K171">
            <v>0</v>
          </cell>
          <cell r="L171"/>
          <cell r="M171">
            <v>384386.8</v>
          </cell>
          <cell r="N171"/>
          <cell r="O171"/>
        </row>
        <row r="172">
          <cell r="B172" t="str">
            <v>C377</v>
          </cell>
          <cell r="C172" t="str">
            <v>Tools, Shop &amp; Garage Eq</v>
          </cell>
          <cell r="D172"/>
          <cell r="E172">
            <v>956145.92</v>
          </cell>
          <cell r="F172"/>
          <cell r="G172">
            <v>89871.25</v>
          </cell>
          <cell r="H172"/>
          <cell r="I172">
            <v>-11153.05</v>
          </cell>
          <cell r="J172"/>
          <cell r="K172">
            <v>0</v>
          </cell>
          <cell r="L172"/>
          <cell r="M172">
            <v>1034864.12</v>
          </cell>
          <cell r="N172"/>
          <cell r="O172"/>
        </row>
        <row r="173">
          <cell r="B173" t="str">
            <v>C378</v>
          </cell>
          <cell r="C173" t="str">
            <v>Communication Equipment</v>
          </cell>
          <cell r="D173"/>
          <cell r="E173">
            <v>32413.129999999946</v>
          </cell>
          <cell r="F173"/>
          <cell r="G173">
            <v>0</v>
          </cell>
          <cell r="H173"/>
          <cell r="I173">
            <v>0</v>
          </cell>
          <cell r="J173"/>
          <cell r="K173">
            <v>0</v>
          </cell>
          <cell r="L173"/>
          <cell r="M173">
            <v>32413.129999999946</v>
          </cell>
          <cell r="N173"/>
          <cell r="O173"/>
        </row>
        <row r="174">
          <cell r="B174" t="str">
            <v>C399</v>
          </cell>
          <cell r="C174" t="str">
            <v>Other Tangible Property</v>
          </cell>
          <cell r="D174"/>
          <cell r="E174">
            <v>790849.16</v>
          </cell>
          <cell r="F174"/>
          <cell r="G174">
            <v>0</v>
          </cell>
          <cell r="H174"/>
          <cell r="I174">
            <v>0</v>
          </cell>
          <cell r="J174"/>
          <cell r="K174">
            <v>0</v>
          </cell>
          <cell r="L174"/>
          <cell r="M174">
            <v>790849.16</v>
          </cell>
          <cell r="N174"/>
          <cell r="O174"/>
        </row>
        <row r="175">
          <cell r="B175"/>
          <cell r="C175"/>
          <cell r="D175"/>
          <cell r="E175"/>
          <cell r="F175"/>
          <cell r="G175"/>
          <cell r="H175"/>
          <cell r="I175"/>
          <cell r="J175"/>
          <cell r="K175"/>
          <cell r="L175"/>
          <cell r="M175"/>
          <cell r="N175"/>
          <cell r="O175"/>
        </row>
        <row r="176">
          <cell r="B176"/>
          <cell r="C176"/>
          <cell r="D176" t="str">
            <v>$</v>
          </cell>
          <cell r="E176">
            <v>59857019.829999976</v>
          </cell>
          <cell r="F176" t="str">
            <v>$</v>
          </cell>
          <cell r="G176">
            <v>2398489.7999999998</v>
          </cell>
          <cell r="H176" t="str">
            <v>$</v>
          </cell>
          <cell r="I176">
            <v>-46981.81</v>
          </cell>
          <cell r="J176" t="str">
            <v>$</v>
          </cell>
          <cell r="K176">
            <v>4157.8</v>
          </cell>
          <cell r="L176" t="str">
            <v>$</v>
          </cell>
          <cell r="M176">
            <v>62212685.619999975</v>
          </cell>
          <cell r="N176"/>
          <cell r="O176"/>
        </row>
        <row r="177">
          <cell r="B177"/>
          <cell r="C177" t="str">
            <v>City Utilities of Springfield</v>
          </cell>
          <cell r="D177"/>
          <cell r="E177"/>
          <cell r="F177"/>
          <cell r="G177"/>
          <cell r="H177"/>
          <cell r="I177"/>
          <cell r="J177"/>
          <cell r="K177"/>
          <cell r="L177"/>
          <cell r="M177"/>
          <cell r="N177"/>
          <cell r="O177"/>
        </row>
        <row r="178">
          <cell r="B178"/>
          <cell r="C178" t="str">
            <v>Plant In Service, Telecom/Broadband</v>
          </cell>
          <cell r="D178"/>
          <cell r="E178"/>
          <cell r="F178"/>
          <cell r="G178"/>
          <cell r="H178"/>
          <cell r="I178"/>
          <cell r="J178"/>
          <cell r="K178"/>
          <cell r="L178"/>
          <cell r="M178"/>
          <cell r="N178"/>
          <cell r="O178"/>
        </row>
        <row r="179">
          <cell r="B179"/>
          <cell r="C179" t="str">
            <v/>
          </cell>
          <cell r="D179"/>
          <cell r="E179"/>
          <cell r="F179"/>
          <cell r="G179"/>
          <cell r="H179"/>
          <cell r="I179"/>
          <cell r="J179"/>
          <cell r="K179"/>
          <cell r="L179"/>
          <cell r="M179"/>
          <cell r="N179"/>
          <cell r="O179"/>
        </row>
        <row r="180">
          <cell r="B180"/>
          <cell r="C180"/>
          <cell r="D180"/>
          <cell r="E180"/>
          <cell r="F180"/>
          <cell r="G180"/>
          <cell r="H180"/>
          <cell r="I180"/>
          <cell r="J180"/>
          <cell r="K180"/>
          <cell r="L180"/>
          <cell r="M180"/>
          <cell r="N180"/>
          <cell r="O180"/>
        </row>
        <row r="181">
          <cell r="B181"/>
          <cell r="C181"/>
          <cell r="D181"/>
          <cell r="E181"/>
          <cell r="F181"/>
          <cell r="G181" t="str">
            <v>Additions</v>
          </cell>
          <cell r="H181"/>
          <cell r="I181"/>
          <cell r="J181"/>
          <cell r="K181"/>
          <cell r="L181"/>
          <cell r="M181"/>
          <cell r="N181"/>
          <cell r="O181"/>
        </row>
        <row r="182">
          <cell r="B182"/>
          <cell r="C182"/>
          <cell r="D182"/>
          <cell r="E182" t="str">
            <v>Beginning</v>
          </cell>
          <cell r="F182"/>
          <cell r="G182" t="str">
            <v>Transferred</v>
          </cell>
          <cell r="H182"/>
          <cell r="I182"/>
          <cell r="J182"/>
          <cell r="K182"/>
          <cell r="L182"/>
          <cell r="M182" t="str">
            <v>Ending</v>
          </cell>
          <cell r="N182"/>
          <cell r="O182"/>
        </row>
        <row r="183">
          <cell r="B183"/>
          <cell r="C183"/>
          <cell r="D183"/>
          <cell r="E183" t="str">
            <v>Balance</v>
          </cell>
          <cell r="F183"/>
          <cell r="G183" t="str">
            <v>From CWIP</v>
          </cell>
          <cell r="H183"/>
          <cell r="I183" t="str">
            <v>Retirements</v>
          </cell>
          <cell r="J183"/>
          <cell r="K183" t="str">
            <v>Transfers</v>
          </cell>
          <cell r="L183"/>
          <cell r="M183" t="str">
            <v>Balance</v>
          </cell>
          <cell r="N183"/>
          <cell r="O183" t="str">
            <v>Notes</v>
          </cell>
        </row>
        <row r="184">
          <cell r="B184"/>
          <cell r="C184"/>
          <cell r="D184"/>
          <cell r="E184"/>
          <cell r="F184"/>
          <cell r="G184"/>
          <cell r="H184"/>
          <cell r="I184"/>
          <cell r="J184"/>
          <cell r="K184"/>
          <cell r="L184"/>
          <cell r="M184"/>
          <cell r="N184"/>
          <cell r="O184"/>
        </row>
        <row r="185">
          <cell r="B185"/>
          <cell r="C185"/>
          <cell r="D185"/>
          <cell r="E185"/>
          <cell r="F185"/>
          <cell r="G185"/>
          <cell r="H185"/>
          <cell r="I185"/>
          <cell r="J185"/>
          <cell r="K185"/>
          <cell r="L185"/>
          <cell r="M185"/>
          <cell r="N185"/>
          <cell r="O185"/>
        </row>
        <row r="186">
          <cell r="B186">
            <v>32.210999999999999</v>
          </cell>
          <cell r="C186" t="str">
            <v>Land and Land Rights</v>
          </cell>
          <cell r="D186" t="str">
            <v>$</v>
          </cell>
          <cell r="E186">
            <v>298991.01</v>
          </cell>
          <cell r="F186" t="str">
            <v>$</v>
          </cell>
          <cell r="G186">
            <v>0</v>
          </cell>
          <cell r="H186" t="str">
            <v>$</v>
          </cell>
          <cell r="I186">
            <v>0</v>
          </cell>
          <cell r="J186" t="str">
            <v>$</v>
          </cell>
          <cell r="K186">
            <v>0</v>
          </cell>
          <cell r="L186" t="str">
            <v>$</v>
          </cell>
          <cell r="M186">
            <v>298991.01</v>
          </cell>
          <cell r="N186"/>
          <cell r="O186"/>
        </row>
        <row r="187">
          <cell r="B187">
            <v>32.211199999999998</v>
          </cell>
          <cell r="C187" t="str">
            <v>Motor Vehicles</v>
          </cell>
          <cell r="D187"/>
          <cell r="E187">
            <v>377828.89</v>
          </cell>
          <cell r="F187"/>
          <cell r="G187">
            <v>0</v>
          </cell>
          <cell r="H187"/>
          <cell r="I187">
            <v>0</v>
          </cell>
          <cell r="J187"/>
          <cell r="K187">
            <v>0</v>
          </cell>
          <cell r="L187"/>
          <cell r="M187">
            <v>377828.89</v>
          </cell>
          <cell r="N187"/>
          <cell r="O187"/>
        </row>
        <row r="188">
          <cell r="B188">
            <v>32.211599999999997</v>
          </cell>
          <cell r="C188" t="str">
            <v>Other Work Equipment</v>
          </cell>
          <cell r="D188"/>
          <cell r="E188">
            <v>209636</v>
          </cell>
          <cell r="F188"/>
          <cell r="G188">
            <v>21566.59</v>
          </cell>
          <cell r="H188"/>
          <cell r="I188">
            <v>0</v>
          </cell>
          <cell r="J188"/>
          <cell r="K188">
            <v>0</v>
          </cell>
          <cell r="L188"/>
          <cell r="M188">
            <v>231202.59</v>
          </cell>
          <cell r="N188"/>
          <cell r="O188"/>
        </row>
        <row r="189">
          <cell r="B189">
            <v>32.2121</v>
          </cell>
          <cell r="C189" t="str">
            <v>Buildings</v>
          </cell>
          <cell r="D189"/>
          <cell r="E189">
            <v>3615942.89</v>
          </cell>
          <cell r="F189"/>
          <cell r="G189">
            <v>36154.61</v>
          </cell>
          <cell r="H189"/>
          <cell r="I189">
            <v>0</v>
          </cell>
          <cell r="J189"/>
          <cell r="K189">
            <v>0</v>
          </cell>
          <cell r="L189"/>
          <cell r="M189">
            <v>3652097.5</v>
          </cell>
          <cell r="N189"/>
          <cell r="O189"/>
        </row>
        <row r="190">
          <cell r="B190">
            <v>32.212200000000003</v>
          </cell>
          <cell r="C190" t="str">
            <v>Furniture</v>
          </cell>
          <cell r="D190"/>
          <cell r="E190">
            <v>82039.67</v>
          </cell>
          <cell r="F190"/>
          <cell r="G190">
            <v>0</v>
          </cell>
          <cell r="H190"/>
          <cell r="I190">
            <v>0</v>
          </cell>
          <cell r="J190"/>
          <cell r="K190">
            <v>0</v>
          </cell>
          <cell r="L190"/>
          <cell r="M190">
            <v>82039.67</v>
          </cell>
          <cell r="N190"/>
          <cell r="O190"/>
        </row>
        <row r="191">
          <cell r="B191">
            <v>32.212299999999999</v>
          </cell>
          <cell r="C191" t="str">
            <v>Office Equipment</v>
          </cell>
          <cell r="D191"/>
          <cell r="E191">
            <v>239795.18</v>
          </cell>
          <cell r="F191"/>
          <cell r="G191">
            <v>53440.49</v>
          </cell>
          <cell r="H191"/>
          <cell r="I191">
            <v>0</v>
          </cell>
          <cell r="J191"/>
          <cell r="K191">
            <v>0</v>
          </cell>
          <cell r="L191"/>
          <cell r="M191">
            <v>293235.67</v>
          </cell>
          <cell r="N191"/>
          <cell r="O191"/>
        </row>
        <row r="192">
          <cell r="B192">
            <v>32.212400000000002</v>
          </cell>
          <cell r="C192" t="str">
            <v>General Purpose Computers</v>
          </cell>
          <cell r="D192"/>
          <cell r="E192">
            <v>190878.34</v>
          </cell>
          <cell r="F192"/>
          <cell r="G192">
            <v>0</v>
          </cell>
          <cell r="H192"/>
          <cell r="I192">
            <v>0</v>
          </cell>
          <cell r="J192"/>
          <cell r="K192">
            <v>0</v>
          </cell>
          <cell r="L192"/>
          <cell r="M192">
            <v>190878.34</v>
          </cell>
          <cell r="N192"/>
          <cell r="O192"/>
        </row>
        <row r="193">
          <cell r="B193">
            <v>32.222999999999999</v>
          </cell>
          <cell r="C193" t="str">
            <v>Central Office-Transmission</v>
          </cell>
          <cell r="D193"/>
          <cell r="E193">
            <v>18555042.889999989</v>
          </cell>
          <cell r="F193"/>
          <cell r="G193">
            <v>321003.39</v>
          </cell>
          <cell r="H193"/>
          <cell r="I193">
            <v>0</v>
          </cell>
          <cell r="J193"/>
          <cell r="K193">
            <v>0</v>
          </cell>
          <cell r="L193"/>
          <cell r="M193">
            <v>18876046.279999994</v>
          </cell>
          <cell r="N193"/>
          <cell r="O193"/>
        </row>
        <row r="194">
          <cell r="B194">
            <v>32.231000000000002</v>
          </cell>
          <cell r="C194" t="str">
            <v>Information Origination/Termination</v>
          </cell>
          <cell r="D194"/>
          <cell r="E194">
            <v>4830045.7</v>
          </cell>
          <cell r="F194"/>
          <cell r="G194">
            <v>1044873.17</v>
          </cell>
          <cell r="H194"/>
          <cell r="I194">
            <v>0</v>
          </cell>
          <cell r="J194"/>
          <cell r="K194">
            <v>0</v>
          </cell>
          <cell r="L194"/>
          <cell r="M194">
            <v>5874918.8700000001</v>
          </cell>
          <cell r="N194"/>
          <cell r="O194"/>
        </row>
        <row r="195">
          <cell r="B195">
            <v>32.241</v>
          </cell>
          <cell r="C195" t="str">
            <v>Cable and Wire Facilities</v>
          </cell>
          <cell r="D195"/>
          <cell r="E195">
            <v>20372035.700000014</v>
          </cell>
          <cell r="F195"/>
          <cell r="G195">
            <v>1848917</v>
          </cell>
          <cell r="H195"/>
          <cell r="I195">
            <v>-27291.41</v>
          </cell>
          <cell r="J195"/>
          <cell r="K195">
            <v>0</v>
          </cell>
          <cell r="L195"/>
          <cell r="M195">
            <v>22193661.29000001</v>
          </cell>
          <cell r="N195"/>
          <cell r="O195"/>
        </row>
        <row r="196">
          <cell r="B196">
            <v>32.2682</v>
          </cell>
          <cell r="C196" t="str">
            <v>Leasehold Improvements</v>
          </cell>
          <cell r="D196"/>
          <cell r="E196">
            <v>6879476.7300000004</v>
          </cell>
          <cell r="F196"/>
          <cell r="G196">
            <v>75290.86</v>
          </cell>
          <cell r="H196"/>
          <cell r="I196">
            <v>0</v>
          </cell>
          <cell r="J196"/>
          <cell r="K196">
            <v>0</v>
          </cell>
          <cell r="L196"/>
          <cell r="M196">
            <v>6954767.5899999999</v>
          </cell>
          <cell r="N196"/>
          <cell r="O196"/>
        </row>
        <row r="197">
          <cell r="B197"/>
          <cell r="C197"/>
          <cell r="D197"/>
          <cell r="E197"/>
          <cell r="F197"/>
          <cell r="G197"/>
          <cell r="H197"/>
          <cell r="I197"/>
          <cell r="J197"/>
          <cell r="K197"/>
          <cell r="L197"/>
          <cell r="M197"/>
          <cell r="N197"/>
          <cell r="O197"/>
        </row>
        <row r="198">
          <cell r="B198"/>
          <cell r="C198"/>
          <cell r="D198" t="str">
            <v>$</v>
          </cell>
          <cell r="E198">
            <v>55651713</v>
          </cell>
          <cell r="F198" t="str">
            <v>$</v>
          </cell>
          <cell r="G198">
            <v>3401246.11</v>
          </cell>
          <cell r="H198" t="str">
            <v>$</v>
          </cell>
          <cell r="I198">
            <v>-27291.41</v>
          </cell>
          <cell r="J198" t="str">
            <v>$</v>
          </cell>
          <cell r="K198">
            <v>0</v>
          </cell>
          <cell r="L198" t="str">
            <v>$</v>
          </cell>
          <cell r="M198">
            <v>59025667.700000003</v>
          </cell>
          <cell r="N198"/>
          <cell r="O198"/>
        </row>
        <row r="199">
          <cell r="B199"/>
          <cell r="C199"/>
          <cell r="D199"/>
          <cell r="E199"/>
          <cell r="F199"/>
          <cell r="G199"/>
          <cell r="H199"/>
          <cell r="I199"/>
          <cell r="J199"/>
          <cell r="K199"/>
          <cell r="L199"/>
          <cell r="M199"/>
          <cell r="N199"/>
          <cell r="O199"/>
        </row>
        <row r="200">
          <cell r="B200"/>
          <cell r="C200"/>
          <cell r="D200"/>
          <cell r="E200"/>
          <cell r="F200"/>
          <cell r="G200"/>
          <cell r="H200"/>
          <cell r="I200"/>
          <cell r="J200"/>
          <cell r="K200"/>
          <cell r="L200"/>
          <cell r="M200"/>
          <cell r="N200"/>
          <cell r="O200"/>
        </row>
        <row r="201">
          <cell r="B201"/>
          <cell r="C201"/>
          <cell r="D201"/>
          <cell r="E201"/>
          <cell r="F201"/>
          <cell r="G201"/>
          <cell r="H201"/>
          <cell r="I201"/>
          <cell r="J201"/>
          <cell r="K201"/>
          <cell r="L201"/>
          <cell r="M201"/>
          <cell r="N201"/>
          <cell r="O201"/>
        </row>
        <row r="202">
          <cell r="B202"/>
          <cell r="C202"/>
          <cell r="D202"/>
          <cell r="E202"/>
          <cell r="F202"/>
          <cell r="G202"/>
          <cell r="H202"/>
          <cell r="I202"/>
          <cell r="J202"/>
          <cell r="K202"/>
          <cell r="L202"/>
          <cell r="M202"/>
          <cell r="N202"/>
          <cell r="O202"/>
        </row>
        <row r="203">
          <cell r="B203"/>
          <cell r="C203" t="str">
            <v>Plant In Service, Customer Service</v>
          </cell>
          <cell r="D203"/>
          <cell r="E203"/>
          <cell r="F203"/>
          <cell r="G203"/>
          <cell r="H203"/>
          <cell r="I203"/>
          <cell r="J203"/>
          <cell r="K203"/>
          <cell r="L203"/>
          <cell r="M203"/>
          <cell r="N203"/>
          <cell r="O203"/>
        </row>
        <row r="204">
          <cell r="B204"/>
          <cell r="C204"/>
          <cell r="D204"/>
          <cell r="E204"/>
          <cell r="F204"/>
          <cell r="G204"/>
          <cell r="H204"/>
          <cell r="I204"/>
          <cell r="J204"/>
          <cell r="K204"/>
          <cell r="L204"/>
          <cell r="M204"/>
          <cell r="N204"/>
          <cell r="O204"/>
        </row>
        <row r="205">
          <cell r="B205"/>
          <cell r="C205"/>
          <cell r="D205"/>
          <cell r="E205"/>
          <cell r="F205"/>
          <cell r="G205"/>
          <cell r="H205"/>
          <cell r="I205"/>
          <cell r="J205"/>
          <cell r="K205"/>
          <cell r="L205"/>
          <cell r="M205"/>
          <cell r="N205"/>
          <cell r="O205"/>
        </row>
        <row r="206">
          <cell r="B206"/>
          <cell r="C206"/>
          <cell r="D206"/>
          <cell r="E206"/>
          <cell r="F206"/>
          <cell r="G206" t="str">
            <v>Additions</v>
          </cell>
          <cell r="H206"/>
          <cell r="I206"/>
          <cell r="J206"/>
          <cell r="K206"/>
          <cell r="L206"/>
          <cell r="M206"/>
          <cell r="N206"/>
          <cell r="O206"/>
        </row>
        <row r="207">
          <cell r="B207"/>
          <cell r="C207"/>
          <cell r="D207"/>
          <cell r="E207" t="str">
            <v>Beginning</v>
          </cell>
          <cell r="F207"/>
          <cell r="G207" t="str">
            <v>Transferred</v>
          </cell>
          <cell r="H207"/>
          <cell r="I207"/>
          <cell r="J207"/>
          <cell r="K207"/>
          <cell r="L207"/>
          <cell r="M207" t="str">
            <v>Ending</v>
          </cell>
          <cell r="N207"/>
          <cell r="O207"/>
        </row>
        <row r="208">
          <cell r="B208"/>
          <cell r="C208"/>
          <cell r="D208"/>
          <cell r="E208" t="str">
            <v>Balance</v>
          </cell>
          <cell r="F208"/>
          <cell r="G208" t="str">
            <v>From CWIP</v>
          </cell>
          <cell r="H208"/>
          <cell r="I208" t="str">
            <v>Retirements</v>
          </cell>
          <cell r="J208"/>
          <cell r="K208" t="str">
            <v>Transfers</v>
          </cell>
          <cell r="L208"/>
          <cell r="M208" t="str">
            <v>Balance</v>
          </cell>
          <cell r="N208"/>
          <cell r="O208" t="str">
            <v>Notes</v>
          </cell>
        </row>
        <row r="209">
          <cell r="B209"/>
          <cell r="C209"/>
          <cell r="D209"/>
          <cell r="E209"/>
          <cell r="F209"/>
          <cell r="G209"/>
          <cell r="H209"/>
          <cell r="I209"/>
          <cell r="J209"/>
          <cell r="K209"/>
          <cell r="L209"/>
          <cell r="M209"/>
          <cell r="N209"/>
          <cell r="O209"/>
        </row>
        <row r="210">
          <cell r="B210"/>
          <cell r="C210"/>
          <cell r="D210"/>
          <cell r="E210"/>
          <cell r="F210"/>
          <cell r="G210"/>
          <cell r="H210"/>
          <cell r="I210"/>
          <cell r="J210"/>
          <cell r="K210"/>
          <cell r="L210"/>
          <cell r="M210"/>
          <cell r="N210"/>
          <cell r="O210"/>
        </row>
        <row r="211">
          <cell r="B211" t="str">
            <v>CS372</v>
          </cell>
          <cell r="C211" t="str">
            <v>Office Equipment &amp; Supplies</v>
          </cell>
          <cell r="D211" t="str">
            <v>$</v>
          </cell>
          <cell r="E211">
            <v>12358151.889999997</v>
          </cell>
          <cell r="F211" t="str">
            <v>$</v>
          </cell>
          <cell r="G211">
            <v>288127.40000000002</v>
          </cell>
          <cell r="H211" t="str">
            <v>$</v>
          </cell>
          <cell r="I211">
            <v>0</v>
          </cell>
          <cell r="J211" t="str">
            <v>$</v>
          </cell>
          <cell r="K211">
            <v>0</v>
          </cell>
          <cell r="L211" t="str">
            <v>$</v>
          </cell>
          <cell r="M211">
            <v>12646279.289999997</v>
          </cell>
          <cell r="N211"/>
          <cell r="O211"/>
        </row>
        <row r="212">
          <cell r="B212" t="str">
            <v>CS373</v>
          </cell>
          <cell r="C212" t="str">
            <v>Transportation Equip</v>
          </cell>
          <cell r="D212"/>
          <cell r="E212">
            <v>1257917.1599999999</v>
          </cell>
          <cell r="F212"/>
          <cell r="G212">
            <v>0</v>
          </cell>
          <cell r="H212"/>
          <cell r="I212">
            <v>0</v>
          </cell>
          <cell r="J212"/>
          <cell r="K212">
            <v>0</v>
          </cell>
          <cell r="L212"/>
          <cell r="M212">
            <v>1257917.1599999999</v>
          </cell>
          <cell r="N212"/>
          <cell r="O212"/>
        </row>
        <row r="213">
          <cell r="B213"/>
          <cell r="C213"/>
          <cell r="D213"/>
          <cell r="E213"/>
          <cell r="F213"/>
          <cell r="G213"/>
          <cell r="H213"/>
          <cell r="I213"/>
          <cell r="J213"/>
          <cell r="K213"/>
          <cell r="L213"/>
          <cell r="M213"/>
          <cell r="N213"/>
          <cell r="O213"/>
        </row>
        <row r="214">
          <cell r="B214"/>
          <cell r="C214"/>
          <cell r="D214" t="str">
            <v>$</v>
          </cell>
          <cell r="E214">
            <v>13616069.049999997</v>
          </cell>
          <cell r="F214" t="str">
            <v>$</v>
          </cell>
          <cell r="G214">
            <v>288127.40000000002</v>
          </cell>
          <cell r="H214" t="str">
            <v>$</v>
          </cell>
          <cell r="I214">
            <v>0</v>
          </cell>
          <cell r="J214" t="str">
            <v>$</v>
          </cell>
          <cell r="K214">
            <v>0</v>
          </cell>
          <cell r="L214" t="str">
            <v>$</v>
          </cell>
          <cell r="M214">
            <v>13904196.449999997</v>
          </cell>
          <cell r="N214"/>
          <cell r="O214"/>
        </row>
      </sheetData>
      <sheetData sheetId="4">
        <row r="1">
          <cell r="A1" t="str">
            <v>Form 437B</v>
          </cell>
          <cell r="B1" t="str">
            <v>City Utilities of Springfield</v>
          </cell>
          <cell r="C1"/>
          <cell r="D1"/>
          <cell r="E1"/>
          <cell r="F1"/>
          <cell r="G1"/>
          <cell r="H1"/>
          <cell r="I1"/>
          <cell r="J1"/>
          <cell r="K1"/>
          <cell r="L1" t="str">
            <v>For Year Ended</v>
          </cell>
        </row>
        <row r="2">
          <cell r="A2"/>
          <cell r="B2" t="str">
            <v>Accumulated Depreciation, Electric</v>
          </cell>
          <cell r="C2"/>
          <cell r="D2"/>
          <cell r="E2"/>
          <cell r="F2"/>
          <cell r="G2"/>
          <cell r="H2"/>
          <cell r="I2"/>
          <cell r="J2"/>
          <cell r="K2"/>
          <cell r="L2" t="str">
            <v>September, 2012</v>
          </cell>
        </row>
        <row r="3">
          <cell r="A3"/>
          <cell r="B3" t="str">
            <v/>
          </cell>
          <cell r="C3"/>
          <cell r="D3"/>
          <cell r="E3"/>
          <cell r="F3"/>
          <cell r="G3"/>
          <cell r="H3"/>
          <cell r="I3"/>
          <cell r="J3"/>
          <cell r="K3"/>
          <cell r="L3"/>
        </row>
        <row r="4">
          <cell r="A4"/>
          <cell r="B4"/>
          <cell r="C4"/>
          <cell r="D4"/>
          <cell r="E4"/>
          <cell r="F4"/>
          <cell r="G4"/>
          <cell r="H4"/>
          <cell r="I4"/>
          <cell r="J4"/>
          <cell r="K4"/>
          <cell r="L4"/>
        </row>
        <row r="5">
          <cell r="A5"/>
          <cell r="B5"/>
          <cell r="C5" t="str">
            <v>Beginning</v>
          </cell>
          <cell r="D5"/>
          <cell r="E5" t="str">
            <v>Vehicle</v>
          </cell>
          <cell r="F5"/>
          <cell r="G5"/>
          <cell r="H5"/>
          <cell r="I5" t="str">
            <v>Ending</v>
          </cell>
          <cell r="J5"/>
          <cell r="K5"/>
          <cell r="L5"/>
        </row>
        <row r="6">
          <cell r="A6"/>
          <cell r="B6"/>
          <cell r="C6" t="str">
            <v>Balance</v>
          </cell>
          <cell r="D6" t="str">
            <v>Depreciation</v>
          </cell>
          <cell r="E6" t="str">
            <v>Depreciation</v>
          </cell>
          <cell r="F6" t="str">
            <v>Retirements</v>
          </cell>
          <cell r="G6" t="str">
            <v>Gains (Losses)</v>
          </cell>
          <cell r="H6" t="str">
            <v>Transfers</v>
          </cell>
          <cell r="I6" t="str">
            <v>Balance</v>
          </cell>
          <cell r="J6" t="str">
            <v>Notes</v>
          </cell>
          <cell r="K6"/>
          <cell r="L6"/>
        </row>
        <row r="7">
          <cell r="A7"/>
          <cell r="B7"/>
          <cell r="C7"/>
          <cell r="D7"/>
          <cell r="E7"/>
          <cell r="F7"/>
          <cell r="G7"/>
          <cell r="H7"/>
          <cell r="I7"/>
          <cell r="J7"/>
          <cell r="K7"/>
          <cell r="L7"/>
        </row>
        <row r="8">
          <cell r="A8" t="str">
            <v>STEAM PRODUCTION PLANT</v>
          </cell>
          <cell r="B8"/>
          <cell r="C8"/>
          <cell r="D8"/>
          <cell r="E8"/>
          <cell r="F8"/>
          <cell r="G8"/>
          <cell r="H8"/>
          <cell r="I8"/>
          <cell r="J8"/>
          <cell r="K8"/>
          <cell r="L8"/>
        </row>
        <row r="9">
          <cell r="A9" t="str">
            <v>E311</v>
          </cell>
          <cell r="B9" t="str">
            <v>Structures &amp; Improvements</v>
          </cell>
          <cell r="C9">
            <v>28165484.979999956</v>
          </cell>
          <cell r="D9">
            <v>4782544.76</v>
          </cell>
          <cell r="E9">
            <v>0</v>
          </cell>
          <cell r="F9">
            <v>-353419.41</v>
          </cell>
          <cell r="G9">
            <v>-66729.64</v>
          </cell>
          <cell r="H9">
            <v>34501.57</v>
          </cell>
          <cell r="I9">
            <v>32562382.259999931</v>
          </cell>
          <cell r="J9"/>
          <cell r="K9"/>
          <cell r="L9"/>
        </row>
        <row r="10">
          <cell r="A10" t="str">
            <v>E312</v>
          </cell>
          <cell r="B10" t="str">
            <v>Boiler Plant Equipment</v>
          </cell>
          <cell r="C10">
            <v>93523771.979999229</v>
          </cell>
          <cell r="D10">
            <v>16728102.929999996</v>
          </cell>
          <cell r="E10">
            <v>0</v>
          </cell>
          <cell r="F10">
            <v>-88625.13</v>
          </cell>
          <cell r="G10">
            <v>-58950.57</v>
          </cell>
          <cell r="H10">
            <v>-34501.57</v>
          </cell>
          <cell r="I10">
            <v>110069797.63999914</v>
          </cell>
          <cell r="J10"/>
          <cell r="K10"/>
          <cell r="L10"/>
        </row>
        <row r="11">
          <cell r="A11" t="str">
            <v>E314</v>
          </cell>
          <cell r="B11" t="str">
            <v>Turbo-Generator Units</v>
          </cell>
          <cell r="C11">
            <v>32029903.570000079</v>
          </cell>
          <cell r="D11">
            <v>4189262.23</v>
          </cell>
          <cell r="E11">
            <v>0</v>
          </cell>
          <cell r="F11">
            <v>-2857.94</v>
          </cell>
          <cell r="G11">
            <v>-39377.760000000002</v>
          </cell>
          <cell r="H11">
            <v>0</v>
          </cell>
          <cell r="I11">
            <v>36176930.100000083</v>
          </cell>
          <cell r="J11"/>
          <cell r="K11"/>
          <cell r="L11"/>
        </row>
        <row r="12">
          <cell r="A12" t="str">
            <v>E315</v>
          </cell>
          <cell r="B12" t="str">
            <v>Accessory Electric Equip</v>
          </cell>
          <cell r="C12">
            <v>8682102.2900000028</v>
          </cell>
          <cell r="D12">
            <v>741047.64</v>
          </cell>
          <cell r="E12">
            <v>0</v>
          </cell>
          <cell r="F12">
            <v>-2294.39</v>
          </cell>
          <cell r="G12">
            <v>2294.39</v>
          </cell>
          <cell r="H12">
            <v>0</v>
          </cell>
          <cell r="I12">
            <v>9423149.9300000016</v>
          </cell>
          <cell r="J12"/>
          <cell r="K12"/>
          <cell r="L12"/>
        </row>
        <row r="13">
          <cell r="A13" t="str">
            <v>E316</v>
          </cell>
          <cell r="B13" t="str">
            <v>Misc Power Plant Equip</v>
          </cell>
          <cell r="C13">
            <v>361863.46</v>
          </cell>
          <cell r="D13">
            <v>101986.2</v>
          </cell>
          <cell r="E13">
            <v>0</v>
          </cell>
          <cell r="F13">
            <v>0</v>
          </cell>
          <cell r="G13">
            <v>0</v>
          </cell>
          <cell r="H13">
            <v>0</v>
          </cell>
          <cell r="I13">
            <v>463849.66</v>
          </cell>
          <cell r="J13"/>
          <cell r="K13"/>
          <cell r="L13"/>
        </row>
        <row r="14">
          <cell r="A14"/>
          <cell r="B14"/>
          <cell r="C14"/>
          <cell r="D14"/>
          <cell r="E14"/>
          <cell r="F14"/>
          <cell r="G14"/>
          <cell r="H14"/>
          <cell r="I14"/>
          <cell r="J14"/>
          <cell r="K14"/>
          <cell r="L14"/>
        </row>
        <row r="15">
          <cell r="A15" t="str">
            <v>GAS TURBINE PRODUCTION PLANT</v>
          </cell>
          <cell r="B15"/>
          <cell r="C15"/>
          <cell r="D15"/>
          <cell r="E15"/>
          <cell r="F15"/>
          <cell r="G15"/>
          <cell r="H15"/>
          <cell r="I15"/>
          <cell r="J15"/>
          <cell r="K15"/>
          <cell r="L15"/>
        </row>
        <row r="16">
          <cell r="A16" t="str">
            <v>E341</v>
          </cell>
          <cell r="B16" t="str">
            <v>Structures &amp; Improvements</v>
          </cell>
          <cell r="C16">
            <v>6445700.390000022</v>
          </cell>
          <cell r="D16">
            <v>505441.34</v>
          </cell>
          <cell r="E16">
            <v>0</v>
          </cell>
          <cell r="F16">
            <v>0</v>
          </cell>
          <cell r="G16">
            <v>0</v>
          </cell>
          <cell r="H16">
            <v>0</v>
          </cell>
          <cell r="I16">
            <v>6951141.7300000265</v>
          </cell>
          <cell r="J16"/>
          <cell r="K16"/>
          <cell r="L16"/>
        </row>
        <row r="17">
          <cell r="A17" t="str">
            <v>E342</v>
          </cell>
          <cell r="B17" t="str">
            <v>Fuel Holders</v>
          </cell>
          <cell r="C17">
            <v>4276087.6499999939</v>
          </cell>
          <cell r="D17">
            <v>323736.17</v>
          </cell>
          <cell r="E17">
            <v>0</v>
          </cell>
          <cell r="F17">
            <v>0</v>
          </cell>
          <cell r="G17">
            <v>0</v>
          </cell>
          <cell r="H17">
            <v>0</v>
          </cell>
          <cell r="I17">
            <v>4599823.8199999928</v>
          </cell>
          <cell r="J17"/>
          <cell r="K17"/>
          <cell r="L17"/>
        </row>
        <row r="18">
          <cell r="A18" t="str">
            <v>E344</v>
          </cell>
          <cell r="B18" t="str">
            <v>Generators</v>
          </cell>
          <cell r="C18">
            <v>41981939.580000117</v>
          </cell>
          <cell r="D18">
            <v>2976875.58</v>
          </cell>
          <cell r="E18">
            <v>0</v>
          </cell>
          <cell r="F18">
            <v>0</v>
          </cell>
          <cell r="G18">
            <v>0</v>
          </cell>
          <cell r="H18">
            <v>0</v>
          </cell>
          <cell r="I18">
            <v>44958815.160000175</v>
          </cell>
          <cell r="J18"/>
          <cell r="K18"/>
          <cell r="L18"/>
        </row>
        <row r="19">
          <cell r="A19" t="str">
            <v>E345</v>
          </cell>
          <cell r="B19" t="str">
            <v>Accessory Electric Equip</v>
          </cell>
          <cell r="C19">
            <v>464586.99999999907</v>
          </cell>
          <cell r="D19">
            <v>53386.11</v>
          </cell>
          <cell r="E19">
            <v>0</v>
          </cell>
          <cell r="F19">
            <v>0</v>
          </cell>
          <cell r="G19">
            <v>0</v>
          </cell>
          <cell r="H19">
            <v>0</v>
          </cell>
          <cell r="I19">
            <v>517973.10999999882</v>
          </cell>
          <cell r="J19"/>
          <cell r="K19"/>
          <cell r="L19"/>
        </row>
        <row r="20">
          <cell r="A20"/>
          <cell r="B20"/>
          <cell r="C20"/>
          <cell r="D20"/>
          <cell r="E20"/>
          <cell r="F20"/>
          <cell r="G20"/>
          <cell r="H20"/>
          <cell r="I20"/>
          <cell r="J20"/>
          <cell r="K20"/>
          <cell r="L20"/>
        </row>
        <row r="21">
          <cell r="A21" t="str">
            <v>TRANSMISSION PLANT</v>
          </cell>
          <cell r="B21"/>
          <cell r="C21"/>
          <cell r="D21"/>
          <cell r="E21"/>
          <cell r="F21"/>
          <cell r="G21"/>
          <cell r="H21"/>
          <cell r="I21"/>
          <cell r="J21"/>
          <cell r="K21"/>
          <cell r="L21"/>
        </row>
        <row r="22">
          <cell r="A22" t="str">
            <v>E352</v>
          </cell>
          <cell r="B22" t="str">
            <v>Structures &amp; Improvements</v>
          </cell>
          <cell r="C22">
            <v>-1575.5600000000545</v>
          </cell>
          <cell r="D22">
            <v>3391.27</v>
          </cell>
          <cell r="E22">
            <v>0</v>
          </cell>
          <cell r="F22">
            <v>0</v>
          </cell>
          <cell r="G22">
            <v>0</v>
          </cell>
          <cell r="H22">
            <v>0</v>
          </cell>
          <cell r="I22">
            <v>1815.7099999999459</v>
          </cell>
          <cell r="J22"/>
          <cell r="K22"/>
          <cell r="L22"/>
        </row>
        <row r="23">
          <cell r="A23" t="str">
            <v>E353</v>
          </cell>
          <cell r="B23" t="str">
            <v>Station Equipment</v>
          </cell>
          <cell r="C23">
            <v>26116803.490000043</v>
          </cell>
          <cell r="D23">
            <v>1209286.94</v>
          </cell>
          <cell r="E23">
            <v>0</v>
          </cell>
          <cell r="F23">
            <v>-148743.31</v>
          </cell>
          <cell r="G23">
            <v>-21615.21</v>
          </cell>
          <cell r="H23">
            <v>-319568.24</v>
          </cell>
          <cell r="I23">
            <v>26836163.670000035</v>
          </cell>
          <cell r="J23"/>
          <cell r="K23"/>
          <cell r="L23"/>
        </row>
        <row r="24">
          <cell r="A24" t="str">
            <v>E355</v>
          </cell>
          <cell r="B24" t="str">
            <v>Poles &amp; Fixtures</v>
          </cell>
          <cell r="C24">
            <v>14119516.570000004</v>
          </cell>
          <cell r="D24">
            <v>525280.87</v>
          </cell>
          <cell r="E24">
            <v>0</v>
          </cell>
          <cell r="F24">
            <v>-1556.27</v>
          </cell>
          <cell r="G24">
            <v>-8133.47</v>
          </cell>
          <cell r="H24">
            <v>0</v>
          </cell>
          <cell r="I24">
            <v>14635107.700000005</v>
          </cell>
          <cell r="J24"/>
          <cell r="K24"/>
          <cell r="L24"/>
        </row>
        <row r="25">
          <cell r="A25" t="str">
            <v>E356</v>
          </cell>
          <cell r="B25" t="str">
            <v>Overhead Conduct/Devices</v>
          </cell>
          <cell r="C25">
            <v>7107611.0700000124</v>
          </cell>
          <cell r="D25">
            <v>231955.4</v>
          </cell>
          <cell r="E25">
            <v>0</v>
          </cell>
          <cell r="F25">
            <v>-738.98</v>
          </cell>
          <cell r="G25">
            <v>-4381.8900000000003</v>
          </cell>
          <cell r="H25">
            <v>0</v>
          </cell>
          <cell r="I25">
            <v>7334445.6000000108</v>
          </cell>
          <cell r="J25"/>
          <cell r="K25"/>
          <cell r="L25"/>
        </row>
        <row r="26">
          <cell r="A26" t="str">
            <v>E357</v>
          </cell>
          <cell r="B26" t="str">
            <v>Underground Conduit</v>
          </cell>
          <cell r="C26">
            <v>176801.98</v>
          </cell>
          <cell r="D26">
            <v>3743.99</v>
          </cell>
          <cell r="E26">
            <v>0</v>
          </cell>
          <cell r="F26">
            <v>0</v>
          </cell>
          <cell r="G26">
            <v>0</v>
          </cell>
          <cell r="H26">
            <v>0</v>
          </cell>
          <cell r="I26">
            <v>180545.97</v>
          </cell>
          <cell r="J26"/>
          <cell r="K26"/>
          <cell r="L26"/>
        </row>
        <row r="27">
          <cell r="A27" t="str">
            <v>E358</v>
          </cell>
          <cell r="B27" t="str">
            <v>Underground Conduct/Dev</v>
          </cell>
          <cell r="C27">
            <v>167213.29999999999</v>
          </cell>
          <cell r="D27">
            <v>11492.46</v>
          </cell>
          <cell r="E27">
            <v>0</v>
          </cell>
          <cell r="F27">
            <v>0</v>
          </cell>
          <cell r="G27">
            <v>0</v>
          </cell>
          <cell r="H27">
            <v>0</v>
          </cell>
          <cell r="I27">
            <v>178705.76</v>
          </cell>
          <cell r="J27"/>
          <cell r="K27"/>
          <cell r="L27"/>
        </row>
        <row r="28">
          <cell r="A28"/>
          <cell r="B28"/>
          <cell r="C28"/>
          <cell r="D28"/>
          <cell r="E28"/>
          <cell r="F28"/>
          <cell r="G28"/>
          <cell r="H28"/>
          <cell r="I28"/>
          <cell r="J28"/>
          <cell r="K28"/>
          <cell r="L28"/>
        </row>
        <row r="29">
          <cell r="A29" t="str">
            <v>DISTRIBUTION PLANT</v>
          </cell>
          <cell r="B29"/>
          <cell r="C29"/>
          <cell r="D29"/>
          <cell r="E29"/>
          <cell r="F29"/>
          <cell r="G29"/>
          <cell r="H29"/>
          <cell r="I29"/>
          <cell r="J29"/>
          <cell r="K29"/>
          <cell r="L29"/>
        </row>
        <row r="30">
          <cell r="A30" t="str">
            <v>E361</v>
          </cell>
          <cell r="B30" t="str">
            <v>Structures &amp; Improvements</v>
          </cell>
          <cell r="C30">
            <v>-278057.88000000478</v>
          </cell>
          <cell r="D30">
            <v>29.14</v>
          </cell>
          <cell r="E30">
            <v>0</v>
          </cell>
          <cell r="F30">
            <v>0</v>
          </cell>
          <cell r="G30">
            <v>0</v>
          </cell>
          <cell r="H30">
            <v>0</v>
          </cell>
          <cell r="I30">
            <v>-278028.74000000558</v>
          </cell>
          <cell r="J30"/>
          <cell r="K30"/>
          <cell r="L30"/>
        </row>
        <row r="31">
          <cell r="A31" t="str">
            <v>E362</v>
          </cell>
          <cell r="B31" t="str">
            <v>Station Equipment</v>
          </cell>
          <cell r="C31">
            <v>18994484.379999775</v>
          </cell>
          <cell r="D31">
            <v>746545.86</v>
          </cell>
          <cell r="E31">
            <v>0</v>
          </cell>
          <cell r="F31">
            <v>-159095.59</v>
          </cell>
          <cell r="G31">
            <v>-15613.23</v>
          </cell>
          <cell r="H31">
            <v>319568.24</v>
          </cell>
          <cell r="I31">
            <v>19885889.659999754</v>
          </cell>
          <cell r="J31"/>
          <cell r="K31"/>
          <cell r="L31"/>
        </row>
        <row r="32">
          <cell r="A32" t="str">
            <v>E364</v>
          </cell>
          <cell r="B32" t="str">
            <v>Poles, Towers &amp; Fixtures</v>
          </cell>
          <cell r="C32">
            <v>20748760.249999989</v>
          </cell>
          <cell r="D32">
            <v>1427136.13</v>
          </cell>
          <cell r="E32">
            <v>0</v>
          </cell>
          <cell r="F32">
            <v>-73153.52</v>
          </cell>
          <cell r="G32">
            <v>-132328.46</v>
          </cell>
          <cell r="H32">
            <v>0</v>
          </cell>
          <cell r="I32">
            <v>21970414.39999998</v>
          </cell>
          <cell r="J32"/>
          <cell r="K32"/>
          <cell r="L32"/>
        </row>
        <row r="33">
          <cell r="A33" t="str">
            <v>E365</v>
          </cell>
          <cell r="B33" t="str">
            <v>Overhead Conduct/Devices</v>
          </cell>
          <cell r="C33">
            <v>19051436.830000039</v>
          </cell>
          <cell r="D33">
            <v>747965.99</v>
          </cell>
          <cell r="E33">
            <v>0</v>
          </cell>
          <cell r="F33">
            <v>-44383.39</v>
          </cell>
          <cell r="G33">
            <v>69515.63</v>
          </cell>
          <cell r="H33">
            <v>0</v>
          </cell>
          <cell r="I33">
            <v>19824535.06000004</v>
          </cell>
          <cell r="J33"/>
          <cell r="K33"/>
          <cell r="L33"/>
        </row>
        <row r="34">
          <cell r="A34" t="str">
            <v>E366</v>
          </cell>
          <cell r="B34" t="str">
            <v>Underground Conduit</v>
          </cell>
          <cell r="C34">
            <v>7370872.2199999979</v>
          </cell>
          <cell r="D34">
            <v>444850.86</v>
          </cell>
          <cell r="E34">
            <v>0</v>
          </cell>
          <cell r="F34">
            <v>-9507.89</v>
          </cell>
          <cell r="G34">
            <v>-2909.6</v>
          </cell>
          <cell r="H34">
            <v>0</v>
          </cell>
          <cell r="I34">
            <v>7803305.5899999961</v>
          </cell>
          <cell r="J34"/>
          <cell r="K34"/>
          <cell r="L34"/>
        </row>
        <row r="35">
          <cell r="A35" t="str">
            <v>E367</v>
          </cell>
          <cell r="B35" t="str">
            <v>Underground Conduct/Dev</v>
          </cell>
          <cell r="C35">
            <v>18456048.660000075</v>
          </cell>
          <cell r="D35">
            <v>1356016.38</v>
          </cell>
          <cell r="E35">
            <v>0</v>
          </cell>
          <cell r="F35">
            <v>-130557.9</v>
          </cell>
          <cell r="G35">
            <v>-37340.29</v>
          </cell>
          <cell r="H35">
            <v>0</v>
          </cell>
          <cell r="I35">
            <v>19644166.850000083</v>
          </cell>
          <cell r="J35"/>
          <cell r="K35"/>
          <cell r="L35"/>
        </row>
        <row r="36">
          <cell r="A36" t="str">
            <v>E368</v>
          </cell>
          <cell r="B36" t="str">
            <v>Line Transformers</v>
          </cell>
          <cell r="C36">
            <v>25043696.390000001</v>
          </cell>
          <cell r="D36">
            <v>1386288.57</v>
          </cell>
          <cell r="E36">
            <v>0</v>
          </cell>
          <cell r="F36">
            <v>-76580.05</v>
          </cell>
          <cell r="G36">
            <v>31535.52</v>
          </cell>
          <cell r="H36">
            <v>0</v>
          </cell>
          <cell r="I36">
            <v>26384940.43</v>
          </cell>
          <cell r="J36"/>
          <cell r="K36"/>
          <cell r="L36"/>
        </row>
        <row r="37">
          <cell r="A37" t="str">
            <v>E369</v>
          </cell>
          <cell r="B37" t="str">
            <v>Services</v>
          </cell>
          <cell r="C37">
            <v>10256479.640000015</v>
          </cell>
          <cell r="D37">
            <v>609557.72</v>
          </cell>
          <cell r="E37">
            <v>0</v>
          </cell>
          <cell r="F37">
            <v>-67269.86</v>
          </cell>
          <cell r="G37">
            <v>-10335.11</v>
          </cell>
          <cell r="H37">
            <v>0</v>
          </cell>
          <cell r="I37">
            <v>10788432.390000025</v>
          </cell>
          <cell r="J37"/>
          <cell r="K37"/>
          <cell r="L37"/>
        </row>
        <row r="38">
          <cell r="A38" t="str">
            <v>E370</v>
          </cell>
          <cell r="B38" t="str">
            <v>Meters</v>
          </cell>
          <cell r="C38">
            <v>7666787.9599999795</v>
          </cell>
          <cell r="D38">
            <v>366186.31</v>
          </cell>
          <cell r="E38">
            <v>0</v>
          </cell>
          <cell r="F38">
            <v>-16698.849999999999</v>
          </cell>
          <cell r="G38">
            <v>4021.01</v>
          </cell>
          <cell r="H38">
            <v>0</v>
          </cell>
          <cell r="I38">
            <v>8020296.4299999783</v>
          </cell>
          <cell r="J38"/>
          <cell r="K38"/>
          <cell r="L38"/>
        </row>
        <row r="39">
          <cell r="A39" t="str">
            <v>E373</v>
          </cell>
          <cell r="B39" t="str">
            <v>Street Light &amp; Signals</v>
          </cell>
          <cell r="C39">
            <v>7367960.8200000115</v>
          </cell>
          <cell r="D39">
            <v>717923.33</v>
          </cell>
          <cell r="E39">
            <v>0</v>
          </cell>
          <cell r="F39">
            <v>-43159.82</v>
          </cell>
          <cell r="G39">
            <v>-38386.82</v>
          </cell>
          <cell r="H39">
            <v>0</v>
          </cell>
          <cell r="I39">
            <v>8004337.51000001</v>
          </cell>
          <cell r="J39"/>
          <cell r="K39"/>
          <cell r="L39"/>
        </row>
        <row r="40">
          <cell r="A40"/>
          <cell r="B40"/>
          <cell r="C40"/>
          <cell r="D40"/>
          <cell r="E40"/>
          <cell r="F40"/>
          <cell r="G40"/>
          <cell r="H40"/>
          <cell r="I40"/>
          <cell r="J40"/>
          <cell r="K40"/>
          <cell r="L40"/>
        </row>
        <row r="41">
          <cell r="A41" t="str">
            <v>GENERAL PLANT</v>
          </cell>
          <cell r="B41"/>
          <cell r="C41"/>
          <cell r="D41"/>
          <cell r="E41"/>
          <cell r="F41"/>
          <cell r="G41"/>
          <cell r="H41"/>
          <cell r="I41"/>
          <cell r="J41"/>
          <cell r="K41"/>
          <cell r="L41"/>
        </row>
        <row r="42">
          <cell r="A42" t="str">
            <v>E390</v>
          </cell>
          <cell r="B42" t="str">
            <v>Structures &amp; Improvements</v>
          </cell>
          <cell r="C42">
            <v>4392545.2699999893</v>
          </cell>
          <cell r="D42">
            <v>365307.19</v>
          </cell>
          <cell r="E42">
            <v>0</v>
          </cell>
          <cell r="F42">
            <v>0</v>
          </cell>
          <cell r="G42">
            <v>0</v>
          </cell>
          <cell r="H42">
            <v>0</v>
          </cell>
          <cell r="I42">
            <v>4757852.459999986</v>
          </cell>
          <cell r="J42"/>
          <cell r="K42"/>
          <cell r="L42"/>
        </row>
        <row r="43">
          <cell r="A43" t="str">
            <v>E391</v>
          </cell>
          <cell r="B43" t="str">
            <v>Office Furniture &amp; Equip</v>
          </cell>
          <cell r="C43">
            <v>1503650.6500000078</v>
          </cell>
          <cell r="D43">
            <v>127540.07</v>
          </cell>
          <cell r="E43">
            <v>0</v>
          </cell>
          <cell r="F43">
            <v>0</v>
          </cell>
          <cell r="G43">
            <v>0</v>
          </cell>
          <cell r="H43">
            <v>0</v>
          </cell>
          <cell r="I43">
            <v>1631190.7200000086</v>
          </cell>
          <cell r="J43"/>
          <cell r="K43"/>
          <cell r="L43"/>
        </row>
        <row r="44">
          <cell r="A44" t="str">
            <v>E392</v>
          </cell>
          <cell r="B44" t="str">
            <v>Transportation Equip</v>
          </cell>
          <cell r="C44">
            <v>14152429.670000017</v>
          </cell>
          <cell r="D44">
            <v>0</v>
          </cell>
          <cell r="E44">
            <v>1014636.44</v>
          </cell>
          <cell r="F44">
            <v>-159194.37</v>
          </cell>
          <cell r="G44">
            <v>0</v>
          </cell>
          <cell r="H44">
            <v>0</v>
          </cell>
          <cell r="I44">
            <v>15007871.740000013</v>
          </cell>
          <cell r="J44"/>
          <cell r="K44"/>
          <cell r="L44"/>
        </row>
        <row r="45">
          <cell r="A45" t="str">
            <v>E393</v>
          </cell>
          <cell r="B45" t="str">
            <v>Stores Equipment</v>
          </cell>
          <cell r="C45">
            <v>135403.49000000156</v>
          </cell>
          <cell r="D45">
            <v>12011.11</v>
          </cell>
          <cell r="E45">
            <v>0</v>
          </cell>
          <cell r="F45">
            <v>0</v>
          </cell>
          <cell r="G45">
            <v>0</v>
          </cell>
          <cell r="H45">
            <v>0</v>
          </cell>
          <cell r="I45">
            <v>147414.60000000166</v>
          </cell>
          <cell r="J45"/>
          <cell r="K45"/>
          <cell r="L45"/>
        </row>
        <row r="46">
          <cell r="A46" t="str">
            <v>E394</v>
          </cell>
          <cell r="B46" t="str">
            <v>Tools, Shop &amp; Garage Eq</v>
          </cell>
          <cell r="C46">
            <v>315614.58000000194</v>
          </cell>
          <cell r="D46">
            <v>51623.64</v>
          </cell>
          <cell r="E46">
            <v>0</v>
          </cell>
          <cell r="F46">
            <v>0</v>
          </cell>
          <cell r="G46">
            <v>0</v>
          </cell>
          <cell r="H46">
            <v>0</v>
          </cell>
          <cell r="I46">
            <v>367238.22</v>
          </cell>
          <cell r="J46"/>
          <cell r="K46"/>
          <cell r="L46"/>
        </row>
        <row r="47">
          <cell r="A47" t="str">
            <v>E395</v>
          </cell>
          <cell r="B47" t="str">
            <v>Laboratory Equipment</v>
          </cell>
          <cell r="C47">
            <v>260067.83</v>
          </cell>
          <cell r="D47">
            <v>26413.08</v>
          </cell>
          <cell r="E47">
            <v>0</v>
          </cell>
          <cell r="F47">
            <v>0</v>
          </cell>
          <cell r="G47">
            <v>0</v>
          </cell>
          <cell r="H47">
            <v>0</v>
          </cell>
          <cell r="I47">
            <v>286480.90999999997</v>
          </cell>
          <cell r="J47"/>
          <cell r="K47"/>
          <cell r="L47"/>
        </row>
        <row r="48">
          <cell r="A48" t="str">
            <v>E397</v>
          </cell>
          <cell r="B48" t="str">
            <v>Communication Equipment</v>
          </cell>
          <cell r="C48">
            <v>143029.42000000001</v>
          </cell>
          <cell r="D48">
            <v>0</v>
          </cell>
          <cell r="E48">
            <v>0</v>
          </cell>
          <cell r="F48">
            <v>0</v>
          </cell>
          <cell r="G48">
            <v>0</v>
          </cell>
          <cell r="H48">
            <v>0</v>
          </cell>
          <cell r="I48">
            <v>143029.42000000001</v>
          </cell>
          <cell r="J48"/>
          <cell r="K48"/>
          <cell r="L48"/>
        </row>
        <row r="49">
          <cell r="A49"/>
          <cell r="B49"/>
          <cell r="C49"/>
          <cell r="D49"/>
          <cell r="E49"/>
          <cell r="F49"/>
          <cell r="G49"/>
          <cell r="H49"/>
          <cell r="I49"/>
          <cell r="J49"/>
          <cell r="K49"/>
          <cell r="L49"/>
        </row>
        <row r="50">
          <cell r="A50"/>
          <cell r="B50"/>
          <cell r="C50"/>
          <cell r="D50"/>
          <cell r="E50"/>
          <cell r="F50"/>
          <cell r="G50"/>
          <cell r="H50"/>
          <cell r="I50"/>
          <cell r="J50"/>
          <cell r="K50"/>
          <cell r="L50"/>
        </row>
        <row r="51">
          <cell r="A51" t="str">
            <v>Total Electric</v>
          </cell>
          <cell r="B51"/>
          <cell r="C51">
            <v>419199021.88999927</v>
          </cell>
          <cell r="D51">
            <v>40772929.269999996</v>
          </cell>
          <cell r="E51">
            <v>1014636.44</v>
          </cell>
          <cell r="F51">
            <v>-1377836.67</v>
          </cell>
          <cell r="G51">
            <v>-328735.5</v>
          </cell>
          <cell r="H51">
            <v>0</v>
          </cell>
          <cell r="I51">
            <v>459280015.42999935</v>
          </cell>
          <cell r="J51"/>
          <cell r="K51"/>
          <cell r="L51"/>
        </row>
        <row r="52">
          <cell r="A52"/>
          <cell r="B52"/>
          <cell r="C52"/>
          <cell r="D52"/>
          <cell r="E52"/>
          <cell r="F52"/>
          <cell r="G52"/>
          <cell r="H52"/>
          <cell r="I52"/>
          <cell r="J52"/>
          <cell r="K52"/>
          <cell r="L52"/>
        </row>
        <row r="53">
          <cell r="A53" t="str">
            <v>Form 438B</v>
          </cell>
          <cell r="B53" t="str">
            <v>City Utilities of Springfield</v>
          </cell>
          <cell r="C53"/>
          <cell r="D53"/>
          <cell r="E53"/>
          <cell r="F53"/>
          <cell r="G53"/>
          <cell r="H53"/>
          <cell r="I53"/>
          <cell r="J53"/>
          <cell r="K53"/>
          <cell r="L53" t="str">
            <v>For Year Ended</v>
          </cell>
        </row>
        <row r="54">
          <cell r="A54"/>
          <cell r="B54" t="str">
            <v>Accumulated Depreciation, Gas</v>
          </cell>
          <cell r="C54"/>
          <cell r="D54"/>
          <cell r="E54"/>
          <cell r="F54"/>
          <cell r="G54"/>
          <cell r="H54"/>
          <cell r="I54"/>
          <cell r="J54"/>
          <cell r="K54"/>
          <cell r="L54" t="str">
            <v>September, 2012</v>
          </cell>
        </row>
        <row r="55">
          <cell r="A55"/>
          <cell r="B55" t="str">
            <v/>
          </cell>
          <cell r="C55"/>
          <cell r="D55"/>
          <cell r="E55"/>
          <cell r="F55"/>
          <cell r="G55"/>
          <cell r="H55"/>
          <cell r="I55"/>
          <cell r="J55"/>
          <cell r="K55"/>
          <cell r="L55"/>
        </row>
        <row r="56">
          <cell r="A56"/>
          <cell r="B56"/>
          <cell r="C56"/>
          <cell r="D56"/>
          <cell r="E56"/>
          <cell r="F56"/>
          <cell r="G56"/>
          <cell r="H56"/>
          <cell r="I56"/>
          <cell r="J56"/>
          <cell r="K56"/>
          <cell r="L56"/>
        </row>
        <row r="57">
          <cell r="A57"/>
          <cell r="B57"/>
          <cell r="C57" t="str">
            <v>Beginning</v>
          </cell>
          <cell r="D57"/>
          <cell r="E57" t="str">
            <v>Vehicle</v>
          </cell>
          <cell r="F57"/>
          <cell r="G57"/>
          <cell r="H57"/>
          <cell r="I57" t="str">
            <v>Ending</v>
          </cell>
          <cell r="J57"/>
          <cell r="K57"/>
          <cell r="L57"/>
        </row>
        <row r="58">
          <cell r="A58"/>
          <cell r="B58"/>
          <cell r="C58" t="str">
            <v>Balance</v>
          </cell>
          <cell r="D58" t="str">
            <v>Depreciation</v>
          </cell>
          <cell r="E58" t="str">
            <v>Depreciation</v>
          </cell>
          <cell r="F58" t="str">
            <v>Retirements</v>
          </cell>
          <cell r="G58" t="str">
            <v>Gains (Losses)</v>
          </cell>
          <cell r="H58" t="str">
            <v>Transfers</v>
          </cell>
          <cell r="I58" t="str">
            <v>Balance</v>
          </cell>
          <cell r="J58" t="str">
            <v>Notes</v>
          </cell>
          <cell r="K58"/>
          <cell r="L58"/>
        </row>
        <row r="59">
          <cell r="A59"/>
          <cell r="B59"/>
          <cell r="C59"/>
          <cell r="D59"/>
          <cell r="E59"/>
          <cell r="F59"/>
          <cell r="G59"/>
          <cell r="H59"/>
          <cell r="I59"/>
          <cell r="J59"/>
          <cell r="K59"/>
          <cell r="L59"/>
        </row>
        <row r="60">
          <cell r="A60" t="str">
            <v>TRANSMISSION PLANT</v>
          </cell>
          <cell r="B60"/>
          <cell r="C60"/>
          <cell r="D60"/>
          <cell r="E60"/>
          <cell r="F60"/>
          <cell r="G60"/>
          <cell r="H60"/>
          <cell r="I60"/>
          <cell r="J60"/>
          <cell r="K60"/>
          <cell r="L60"/>
        </row>
        <row r="61">
          <cell r="A61" t="str">
            <v>G361</v>
          </cell>
          <cell r="B61" t="str">
            <v>Structures and Improvements</v>
          </cell>
          <cell r="C61">
            <v>243881.03</v>
          </cell>
          <cell r="D61">
            <v>66513.009999999995</v>
          </cell>
          <cell r="E61">
            <v>0</v>
          </cell>
          <cell r="F61">
            <v>0</v>
          </cell>
          <cell r="G61">
            <v>0</v>
          </cell>
          <cell r="H61">
            <v>0</v>
          </cell>
          <cell r="I61">
            <v>310394.03999999998</v>
          </cell>
          <cell r="J61"/>
          <cell r="K61"/>
          <cell r="L61"/>
        </row>
        <row r="62">
          <cell r="A62" t="str">
            <v>G362</v>
          </cell>
          <cell r="B62" t="str">
            <v>Gas Holders</v>
          </cell>
          <cell r="C62">
            <v>214218.8</v>
          </cell>
          <cell r="D62">
            <v>58423.31</v>
          </cell>
          <cell r="E62">
            <v>0</v>
          </cell>
          <cell r="F62">
            <v>0</v>
          </cell>
          <cell r="G62">
            <v>0</v>
          </cell>
          <cell r="H62">
            <v>0</v>
          </cell>
          <cell r="I62">
            <v>272642.11</v>
          </cell>
          <cell r="J62"/>
          <cell r="K62"/>
          <cell r="L62"/>
        </row>
        <row r="63">
          <cell r="A63" t="str">
            <v>G363</v>
          </cell>
          <cell r="B63" t="str">
            <v>Other Equipment</v>
          </cell>
          <cell r="C63">
            <v>336124.62</v>
          </cell>
          <cell r="D63">
            <v>91670.35</v>
          </cell>
          <cell r="E63">
            <v>0</v>
          </cell>
          <cell r="F63">
            <v>0</v>
          </cell>
          <cell r="G63">
            <v>0</v>
          </cell>
          <cell r="H63">
            <v>0</v>
          </cell>
          <cell r="I63">
            <v>427794.97</v>
          </cell>
          <cell r="J63"/>
          <cell r="K63"/>
          <cell r="L63"/>
        </row>
        <row r="64">
          <cell r="A64" t="str">
            <v>G367</v>
          </cell>
          <cell r="B64" t="str">
            <v>Mains</v>
          </cell>
          <cell r="C64">
            <v>5316178.3899999997</v>
          </cell>
          <cell r="D64">
            <v>511819.53</v>
          </cell>
          <cell r="E64">
            <v>0</v>
          </cell>
          <cell r="F64">
            <v>-10097.33</v>
          </cell>
          <cell r="G64">
            <v>-41496.83</v>
          </cell>
          <cell r="H64">
            <v>0</v>
          </cell>
          <cell r="I64">
            <v>5776403.7599999951</v>
          </cell>
          <cell r="J64"/>
          <cell r="K64"/>
          <cell r="L64"/>
        </row>
        <row r="65">
          <cell r="A65" t="str">
            <v>G369</v>
          </cell>
          <cell r="B65" t="str">
            <v>Meas &amp; Reg Equip</v>
          </cell>
          <cell r="C65">
            <v>1904688.59</v>
          </cell>
          <cell r="D65">
            <v>198170.9</v>
          </cell>
          <cell r="E65">
            <v>0</v>
          </cell>
          <cell r="F65">
            <v>0</v>
          </cell>
          <cell r="G65">
            <v>0</v>
          </cell>
          <cell r="H65">
            <v>0</v>
          </cell>
          <cell r="I65">
            <v>2102859.4900000002</v>
          </cell>
          <cell r="J65"/>
          <cell r="K65"/>
          <cell r="L65"/>
        </row>
        <row r="66">
          <cell r="A66"/>
          <cell r="B66"/>
          <cell r="C66"/>
          <cell r="D66"/>
          <cell r="E66"/>
          <cell r="F66"/>
          <cell r="G66"/>
          <cell r="H66"/>
          <cell r="I66"/>
          <cell r="J66"/>
          <cell r="K66"/>
          <cell r="L66"/>
        </row>
        <row r="67">
          <cell r="A67" t="str">
            <v>DISTRIBUTION PLANT</v>
          </cell>
          <cell r="B67"/>
          <cell r="C67"/>
          <cell r="D67"/>
          <cell r="E67"/>
          <cell r="F67"/>
          <cell r="G67"/>
          <cell r="H67"/>
          <cell r="I67"/>
          <cell r="J67"/>
          <cell r="K67"/>
          <cell r="L67"/>
        </row>
        <row r="68">
          <cell r="A68" t="str">
            <v>G375</v>
          </cell>
          <cell r="B68" t="str">
            <v>Structures &amp; Improvements</v>
          </cell>
          <cell r="C68">
            <v>-25140.51</v>
          </cell>
          <cell r="D68">
            <v>3668.87</v>
          </cell>
          <cell r="E68">
            <v>0</v>
          </cell>
          <cell r="F68">
            <v>0</v>
          </cell>
          <cell r="G68">
            <v>0</v>
          </cell>
          <cell r="H68">
            <v>0</v>
          </cell>
          <cell r="I68">
            <v>-21471.64</v>
          </cell>
          <cell r="J68"/>
          <cell r="K68"/>
          <cell r="L68"/>
        </row>
        <row r="69">
          <cell r="A69" t="str">
            <v>G376</v>
          </cell>
          <cell r="B69" t="str">
            <v>Mains</v>
          </cell>
          <cell r="C69">
            <v>38287033.700000003</v>
          </cell>
          <cell r="D69">
            <v>2283874.7999999998</v>
          </cell>
          <cell r="E69">
            <v>0</v>
          </cell>
          <cell r="F69">
            <v>-260995.58</v>
          </cell>
          <cell r="G69">
            <v>-256119.58</v>
          </cell>
          <cell r="H69">
            <v>0</v>
          </cell>
          <cell r="I69">
            <v>40053793.340000011</v>
          </cell>
          <cell r="J69"/>
          <cell r="K69"/>
          <cell r="L69"/>
        </row>
        <row r="70">
          <cell r="A70" t="str">
            <v>G378</v>
          </cell>
          <cell r="B70" t="str">
            <v>Meas &amp; Reg Equip-General</v>
          </cell>
          <cell r="C70">
            <v>2479258.9199999864</v>
          </cell>
          <cell r="D70">
            <v>157709.78</v>
          </cell>
          <cell r="E70">
            <v>0</v>
          </cell>
          <cell r="F70">
            <v>0</v>
          </cell>
          <cell r="G70">
            <v>0</v>
          </cell>
          <cell r="H70">
            <v>0</v>
          </cell>
          <cell r="I70">
            <v>2636968.6999999867</v>
          </cell>
          <cell r="J70"/>
          <cell r="K70"/>
          <cell r="L70"/>
        </row>
        <row r="71">
          <cell r="A71" t="str">
            <v>G379</v>
          </cell>
          <cell r="B71" t="str">
            <v>Meas &amp; Reg Equip-City Gt</v>
          </cell>
          <cell r="C71">
            <v>18727.119999999806</v>
          </cell>
          <cell r="D71">
            <v>21492.93</v>
          </cell>
          <cell r="E71">
            <v>0</v>
          </cell>
          <cell r="F71">
            <v>0</v>
          </cell>
          <cell r="G71">
            <v>0</v>
          </cell>
          <cell r="H71">
            <v>0</v>
          </cell>
          <cell r="I71">
            <v>40220.049999999741</v>
          </cell>
          <cell r="J71"/>
          <cell r="K71"/>
          <cell r="L71"/>
        </row>
        <row r="72">
          <cell r="A72" t="str">
            <v>G380</v>
          </cell>
          <cell r="B72" t="str">
            <v>Services</v>
          </cell>
          <cell r="C72">
            <v>14579499.920000028</v>
          </cell>
          <cell r="D72">
            <v>851385.6</v>
          </cell>
          <cell r="E72">
            <v>0</v>
          </cell>
          <cell r="F72">
            <v>-288285.68</v>
          </cell>
          <cell r="G72">
            <v>-278780.24</v>
          </cell>
          <cell r="H72">
            <v>0</v>
          </cell>
          <cell r="I72">
            <v>14863819.600000016</v>
          </cell>
          <cell r="J72"/>
          <cell r="K72"/>
          <cell r="L72"/>
        </row>
        <row r="73">
          <cell r="A73" t="str">
            <v>G381</v>
          </cell>
          <cell r="B73" t="str">
            <v>Meters</v>
          </cell>
          <cell r="C73">
            <v>4606882.670000039</v>
          </cell>
          <cell r="D73">
            <v>266704.87</v>
          </cell>
          <cell r="E73">
            <v>0</v>
          </cell>
          <cell r="F73">
            <v>0</v>
          </cell>
          <cell r="G73">
            <v>0</v>
          </cell>
          <cell r="H73">
            <v>0</v>
          </cell>
          <cell r="I73">
            <v>4873587.5400000429</v>
          </cell>
          <cell r="J73"/>
          <cell r="K73"/>
          <cell r="L73"/>
        </row>
        <row r="74">
          <cell r="A74" t="str">
            <v>G382</v>
          </cell>
          <cell r="B74" t="str">
            <v>Meter Installations</v>
          </cell>
          <cell r="C74">
            <v>720597.66000000201</v>
          </cell>
          <cell r="D74">
            <v>139958.42000000001</v>
          </cell>
          <cell r="E74">
            <v>0</v>
          </cell>
          <cell r="F74">
            <v>-499.77</v>
          </cell>
          <cell r="G74">
            <v>55.84</v>
          </cell>
          <cell r="H74">
            <v>0</v>
          </cell>
          <cell r="I74">
            <v>860112.15000000258</v>
          </cell>
          <cell r="J74"/>
          <cell r="K74"/>
          <cell r="L74"/>
        </row>
        <row r="75">
          <cell r="A75" t="str">
            <v>G383</v>
          </cell>
          <cell r="B75" t="str">
            <v>House Regulators</v>
          </cell>
          <cell r="C75">
            <v>1929540.32</v>
          </cell>
          <cell r="D75">
            <v>96403.69</v>
          </cell>
          <cell r="E75">
            <v>0</v>
          </cell>
          <cell r="F75">
            <v>0</v>
          </cell>
          <cell r="G75">
            <v>0</v>
          </cell>
          <cell r="H75">
            <v>0</v>
          </cell>
          <cell r="I75">
            <v>2025944.01</v>
          </cell>
          <cell r="J75"/>
          <cell r="K75"/>
          <cell r="L75"/>
        </row>
        <row r="76">
          <cell r="A76"/>
          <cell r="B76"/>
          <cell r="C76"/>
          <cell r="D76"/>
          <cell r="E76"/>
          <cell r="F76"/>
          <cell r="G76"/>
          <cell r="H76"/>
          <cell r="I76"/>
          <cell r="J76"/>
          <cell r="K76"/>
          <cell r="L76"/>
        </row>
        <row r="77">
          <cell r="A77" t="str">
            <v>GENERAL PLANT</v>
          </cell>
          <cell r="B77"/>
          <cell r="C77"/>
          <cell r="D77"/>
          <cell r="E77"/>
          <cell r="F77"/>
          <cell r="G77"/>
          <cell r="H77"/>
          <cell r="I77"/>
          <cell r="J77"/>
          <cell r="K77"/>
          <cell r="L77"/>
        </row>
        <row r="78">
          <cell r="A78" t="str">
            <v>G390</v>
          </cell>
          <cell r="B78" t="str">
            <v>Structures &amp; Improvements</v>
          </cell>
          <cell r="C78">
            <v>53425.9</v>
          </cell>
          <cell r="D78">
            <v>6746.27</v>
          </cell>
          <cell r="E78">
            <v>0</v>
          </cell>
          <cell r="F78">
            <v>0</v>
          </cell>
          <cell r="G78">
            <v>0</v>
          </cell>
          <cell r="H78">
            <v>0</v>
          </cell>
          <cell r="I78">
            <v>60172.17</v>
          </cell>
          <cell r="J78"/>
          <cell r="K78"/>
          <cell r="L78"/>
        </row>
        <row r="79">
          <cell r="A79" t="str">
            <v>G391</v>
          </cell>
          <cell r="B79" t="str">
            <v>Office Furniture &amp; Equip</v>
          </cell>
          <cell r="C79">
            <v>-16704.88</v>
          </cell>
          <cell r="D79">
            <v>0</v>
          </cell>
          <cell r="E79">
            <v>0</v>
          </cell>
          <cell r="F79">
            <v>0</v>
          </cell>
          <cell r="G79">
            <v>0</v>
          </cell>
          <cell r="H79">
            <v>0</v>
          </cell>
          <cell r="I79">
            <v>-16704.88</v>
          </cell>
          <cell r="J79"/>
          <cell r="K79"/>
          <cell r="L79"/>
        </row>
        <row r="80">
          <cell r="A80" t="str">
            <v>G392</v>
          </cell>
          <cell r="B80" t="str">
            <v>Transportation Equip</v>
          </cell>
          <cell r="C80">
            <v>3997160.0100000054</v>
          </cell>
          <cell r="D80">
            <v>0</v>
          </cell>
          <cell r="E80">
            <v>222775.08</v>
          </cell>
          <cell r="F80">
            <v>-13055.63</v>
          </cell>
          <cell r="G80">
            <v>0</v>
          </cell>
          <cell r="H80">
            <v>34922.49</v>
          </cell>
          <cell r="I80">
            <v>4241801.95</v>
          </cell>
          <cell r="J80"/>
          <cell r="K80"/>
          <cell r="L80"/>
        </row>
        <row r="81">
          <cell r="A81" t="str">
            <v>G393</v>
          </cell>
          <cell r="B81" t="str">
            <v>Stores Equipment</v>
          </cell>
          <cell r="C81">
            <v>4951.6500000000051</v>
          </cell>
          <cell r="D81">
            <v>436.03</v>
          </cell>
          <cell r="E81">
            <v>0</v>
          </cell>
          <cell r="F81">
            <v>0</v>
          </cell>
          <cell r="G81">
            <v>0</v>
          </cell>
          <cell r="H81">
            <v>0</v>
          </cell>
          <cell r="I81">
            <v>5387.6800000000076</v>
          </cell>
          <cell r="J81"/>
          <cell r="K81"/>
          <cell r="L81"/>
        </row>
        <row r="82">
          <cell r="A82" t="str">
            <v>G394</v>
          </cell>
          <cell r="B82" t="str">
            <v>Tools, Shop &amp; Garage Eq</v>
          </cell>
          <cell r="C82">
            <v>302.04999999999563</v>
          </cell>
          <cell r="D82">
            <v>21367.29</v>
          </cell>
          <cell r="E82">
            <v>0</v>
          </cell>
          <cell r="F82">
            <v>0</v>
          </cell>
          <cell r="G82">
            <v>0</v>
          </cell>
          <cell r="H82">
            <v>0</v>
          </cell>
          <cell r="I82">
            <v>21669.340000000157</v>
          </cell>
          <cell r="J82"/>
          <cell r="K82"/>
          <cell r="L82"/>
        </row>
        <row r="83">
          <cell r="A83" t="str">
            <v>G395</v>
          </cell>
          <cell r="B83" t="str">
            <v>Laboratory Equipment</v>
          </cell>
          <cell r="C83">
            <v>-1869.3499999998639</v>
          </cell>
          <cell r="D83">
            <v>6628.02</v>
          </cell>
          <cell r="E83">
            <v>0</v>
          </cell>
          <cell r="F83">
            <v>0</v>
          </cell>
          <cell r="G83">
            <v>0</v>
          </cell>
          <cell r="H83">
            <v>0</v>
          </cell>
          <cell r="I83">
            <v>4758.6700000001401</v>
          </cell>
          <cell r="J83"/>
          <cell r="K83"/>
          <cell r="L83"/>
        </row>
        <row r="84">
          <cell r="A84"/>
          <cell r="B84"/>
          <cell r="C84"/>
          <cell r="D84"/>
          <cell r="E84"/>
          <cell r="F84"/>
          <cell r="G84"/>
          <cell r="H84"/>
          <cell r="I84"/>
          <cell r="J84"/>
          <cell r="K84"/>
          <cell r="L84"/>
        </row>
        <row r="85">
          <cell r="A85" t="str">
            <v>TOTAL NATURAL GAS</v>
          </cell>
          <cell r="B85"/>
          <cell r="C85">
            <v>74648756.610000089</v>
          </cell>
          <cell r="D85">
            <v>4782973.67</v>
          </cell>
          <cell r="E85">
            <v>222775.08</v>
          </cell>
          <cell r="F85">
            <v>-572933.99</v>
          </cell>
          <cell r="G85">
            <v>-576340.81000000006</v>
          </cell>
          <cell r="H85">
            <v>34922.49</v>
          </cell>
          <cell r="I85">
            <v>78540153.050000086</v>
          </cell>
          <cell r="J85"/>
          <cell r="K85"/>
          <cell r="L85"/>
        </row>
        <row r="86">
          <cell r="A86"/>
          <cell r="B86"/>
          <cell r="C86"/>
          <cell r="D86"/>
          <cell r="E86"/>
          <cell r="F86"/>
          <cell r="G86"/>
          <cell r="H86"/>
          <cell r="I86"/>
          <cell r="J86"/>
          <cell r="K86"/>
          <cell r="L86"/>
        </row>
        <row r="87">
          <cell r="A87" t="str">
            <v>Form 439B</v>
          </cell>
          <cell r="B87" t="str">
            <v>City Utilities of Springfield</v>
          </cell>
          <cell r="C87"/>
          <cell r="D87"/>
          <cell r="E87"/>
          <cell r="F87"/>
          <cell r="G87"/>
          <cell r="H87"/>
          <cell r="I87"/>
          <cell r="J87"/>
          <cell r="K87"/>
          <cell r="L87" t="str">
            <v>For Year Ended</v>
          </cell>
        </row>
        <row r="88">
          <cell r="A88"/>
          <cell r="B88" t="str">
            <v>Accumulated Depreciation, Water</v>
          </cell>
          <cell r="C88"/>
          <cell r="D88"/>
          <cell r="E88"/>
          <cell r="F88"/>
          <cell r="G88"/>
          <cell r="H88"/>
          <cell r="I88"/>
          <cell r="J88"/>
          <cell r="K88"/>
          <cell r="L88" t="str">
            <v>September, 2012</v>
          </cell>
        </row>
        <row r="89">
          <cell r="A89"/>
          <cell r="B89" t="str">
            <v/>
          </cell>
          <cell r="C89"/>
          <cell r="D89"/>
          <cell r="E89"/>
          <cell r="F89"/>
          <cell r="G89"/>
          <cell r="H89"/>
          <cell r="I89"/>
          <cell r="J89"/>
          <cell r="K89"/>
          <cell r="L89"/>
        </row>
        <row r="90">
          <cell r="A90"/>
          <cell r="B90"/>
          <cell r="C90"/>
          <cell r="D90"/>
          <cell r="E90"/>
          <cell r="F90"/>
          <cell r="G90"/>
          <cell r="H90"/>
          <cell r="I90"/>
          <cell r="J90"/>
          <cell r="K90"/>
          <cell r="L90"/>
        </row>
        <row r="91">
          <cell r="A91"/>
          <cell r="B91"/>
          <cell r="C91" t="str">
            <v>Beginning</v>
          </cell>
          <cell r="D91"/>
          <cell r="E91" t="str">
            <v>Vehicle</v>
          </cell>
          <cell r="F91"/>
          <cell r="G91"/>
          <cell r="H91"/>
          <cell r="I91" t="str">
            <v>Ending</v>
          </cell>
          <cell r="J91"/>
          <cell r="K91"/>
          <cell r="L91"/>
        </row>
        <row r="92">
          <cell r="A92"/>
          <cell r="B92"/>
          <cell r="C92" t="str">
            <v>Balance</v>
          </cell>
          <cell r="D92" t="str">
            <v>Depreciation</v>
          </cell>
          <cell r="E92" t="str">
            <v>Depreciation</v>
          </cell>
          <cell r="F92" t="str">
            <v>Retirements</v>
          </cell>
          <cell r="G92" t="str">
            <v>Gains (Losses)</v>
          </cell>
          <cell r="H92" t="str">
            <v>Transfers</v>
          </cell>
          <cell r="I92" t="str">
            <v>Balance</v>
          </cell>
          <cell r="J92" t="str">
            <v>Notes</v>
          </cell>
          <cell r="K92"/>
          <cell r="L92"/>
        </row>
        <row r="93">
          <cell r="A93"/>
          <cell r="B93"/>
          <cell r="C93"/>
          <cell r="D93"/>
          <cell r="E93"/>
          <cell r="F93"/>
          <cell r="G93"/>
          <cell r="H93"/>
          <cell r="I93"/>
          <cell r="J93"/>
          <cell r="K93"/>
          <cell r="L93"/>
        </row>
        <row r="94">
          <cell r="A94" t="str">
            <v>SOURCE OF SUPPLY PLANT</v>
          </cell>
          <cell r="B94"/>
          <cell r="C94"/>
          <cell r="D94"/>
          <cell r="E94"/>
          <cell r="F94"/>
          <cell r="G94"/>
          <cell r="H94"/>
          <cell r="I94"/>
          <cell r="J94"/>
          <cell r="K94"/>
          <cell r="L94"/>
        </row>
        <row r="95">
          <cell r="A95" t="str">
            <v>W312</v>
          </cell>
          <cell r="B95" t="str">
            <v>Collect/Impound Reservoirs</v>
          </cell>
          <cell r="C95">
            <v>4549323.9000000106</v>
          </cell>
          <cell r="D95">
            <v>146783.23000000001</v>
          </cell>
          <cell r="E95">
            <v>0</v>
          </cell>
          <cell r="F95">
            <v>0</v>
          </cell>
          <cell r="G95">
            <v>0</v>
          </cell>
          <cell r="H95">
            <v>0</v>
          </cell>
          <cell r="I95">
            <v>4696107.130000012</v>
          </cell>
          <cell r="J95"/>
          <cell r="K95"/>
          <cell r="L95"/>
        </row>
        <row r="96">
          <cell r="A96" t="str">
            <v>W313</v>
          </cell>
          <cell r="B96" t="str">
            <v>Lakes, Rivers &amp; Intakes</v>
          </cell>
          <cell r="C96">
            <v>2843914.8599999831</v>
          </cell>
          <cell r="D96">
            <v>288461.09000000003</v>
          </cell>
          <cell r="E96">
            <v>0</v>
          </cell>
          <cell r="F96">
            <v>0</v>
          </cell>
          <cell r="G96">
            <v>0</v>
          </cell>
          <cell r="H96">
            <v>0</v>
          </cell>
          <cell r="I96">
            <v>3132375.949999982</v>
          </cell>
          <cell r="J96"/>
          <cell r="K96"/>
          <cell r="L96"/>
        </row>
        <row r="97">
          <cell r="A97" t="str">
            <v>W314</v>
          </cell>
          <cell r="B97" t="str">
            <v>Wells &amp; Springs</v>
          </cell>
          <cell r="C97">
            <v>362870.52000000211</v>
          </cell>
          <cell r="D97">
            <v>17392.54</v>
          </cell>
          <cell r="E97">
            <v>0</v>
          </cell>
          <cell r="F97">
            <v>0</v>
          </cell>
          <cell r="G97">
            <v>0</v>
          </cell>
          <cell r="H97">
            <v>0</v>
          </cell>
          <cell r="I97">
            <v>380263.06000000238</v>
          </cell>
          <cell r="J97"/>
          <cell r="K97"/>
          <cell r="L97"/>
        </row>
        <row r="98">
          <cell r="A98" t="str">
            <v>W316</v>
          </cell>
          <cell r="B98" t="str">
            <v>Supply Mains</v>
          </cell>
          <cell r="C98">
            <v>5896249.3699999852</v>
          </cell>
          <cell r="D98">
            <v>528600.05000000005</v>
          </cell>
          <cell r="E98">
            <v>0</v>
          </cell>
          <cell r="F98">
            <v>0</v>
          </cell>
          <cell r="G98">
            <v>0</v>
          </cell>
          <cell r="H98">
            <v>0</v>
          </cell>
          <cell r="I98">
            <v>6424849.4199999804</v>
          </cell>
          <cell r="J98"/>
          <cell r="K98"/>
          <cell r="L98"/>
        </row>
        <row r="99">
          <cell r="A99"/>
          <cell r="B99"/>
          <cell r="C99"/>
          <cell r="D99"/>
          <cell r="E99"/>
          <cell r="F99"/>
          <cell r="G99"/>
          <cell r="H99"/>
          <cell r="I99"/>
          <cell r="J99"/>
          <cell r="K99"/>
          <cell r="L99"/>
        </row>
        <row r="100">
          <cell r="A100" t="str">
            <v>PUMPING PLANT</v>
          </cell>
          <cell r="B100"/>
          <cell r="C100"/>
          <cell r="D100"/>
          <cell r="E100"/>
          <cell r="F100"/>
          <cell r="G100"/>
          <cell r="H100"/>
          <cell r="I100"/>
          <cell r="J100"/>
          <cell r="K100"/>
          <cell r="L100"/>
        </row>
        <row r="101">
          <cell r="A101" t="str">
            <v>W321</v>
          </cell>
          <cell r="B101" t="str">
            <v>Structures &amp; Improvements</v>
          </cell>
          <cell r="C101">
            <v>653944.18000000005</v>
          </cell>
          <cell r="D101">
            <v>31465.41</v>
          </cell>
          <cell r="E101">
            <v>0</v>
          </cell>
          <cell r="F101">
            <v>0</v>
          </cell>
          <cell r="G101">
            <v>0</v>
          </cell>
          <cell r="H101">
            <v>0</v>
          </cell>
          <cell r="I101">
            <v>685409.59</v>
          </cell>
          <cell r="J101"/>
          <cell r="K101"/>
          <cell r="L101"/>
        </row>
        <row r="102">
          <cell r="A102" t="str">
            <v>W325</v>
          </cell>
          <cell r="B102" t="str">
            <v>Electric Pumping Equip</v>
          </cell>
          <cell r="C102">
            <v>5262031.3999999827</v>
          </cell>
          <cell r="D102">
            <v>408075.63</v>
          </cell>
          <cell r="E102">
            <v>0</v>
          </cell>
          <cell r="F102">
            <v>0</v>
          </cell>
          <cell r="G102">
            <v>0</v>
          </cell>
          <cell r="H102">
            <v>0</v>
          </cell>
          <cell r="I102">
            <v>5670107.0299999816</v>
          </cell>
          <cell r="J102"/>
          <cell r="K102"/>
          <cell r="L102"/>
        </row>
        <row r="103">
          <cell r="A103" t="str">
            <v>W326</v>
          </cell>
          <cell r="B103" t="str">
            <v>Diesel Pumping Equip</v>
          </cell>
          <cell r="C103">
            <v>104483.63</v>
          </cell>
          <cell r="D103">
            <v>11854.1</v>
          </cell>
          <cell r="E103">
            <v>0</v>
          </cell>
          <cell r="F103">
            <v>0</v>
          </cell>
          <cell r="G103">
            <v>0</v>
          </cell>
          <cell r="H103">
            <v>0</v>
          </cell>
          <cell r="I103">
            <v>116337.73</v>
          </cell>
          <cell r="J103"/>
          <cell r="K103"/>
          <cell r="L103"/>
        </row>
        <row r="104">
          <cell r="A104"/>
          <cell r="B104"/>
          <cell r="C104"/>
          <cell r="D104"/>
          <cell r="E104"/>
          <cell r="F104"/>
          <cell r="G104"/>
          <cell r="H104"/>
          <cell r="I104"/>
          <cell r="J104"/>
          <cell r="K104"/>
          <cell r="L104"/>
        </row>
        <row r="105">
          <cell r="A105" t="str">
            <v>WATER TREATMENT PLANT</v>
          </cell>
          <cell r="B105"/>
          <cell r="C105"/>
          <cell r="D105"/>
          <cell r="E105"/>
          <cell r="F105"/>
          <cell r="G105"/>
          <cell r="H105"/>
          <cell r="I105"/>
          <cell r="J105"/>
          <cell r="K105"/>
          <cell r="L105"/>
        </row>
        <row r="106">
          <cell r="A106" t="str">
            <v>W331</v>
          </cell>
          <cell r="B106" t="str">
            <v>Structures &amp; Improvements</v>
          </cell>
          <cell r="C106">
            <v>1539608.21</v>
          </cell>
          <cell r="D106">
            <v>131717.19</v>
          </cell>
          <cell r="E106">
            <v>0</v>
          </cell>
          <cell r="F106">
            <v>0</v>
          </cell>
          <cell r="G106">
            <v>0</v>
          </cell>
          <cell r="H106">
            <v>0</v>
          </cell>
          <cell r="I106">
            <v>1671325.4</v>
          </cell>
          <cell r="J106"/>
          <cell r="K106"/>
          <cell r="L106"/>
        </row>
        <row r="107">
          <cell r="A107" t="str">
            <v>W332</v>
          </cell>
          <cell r="B107" t="str">
            <v>Water Treatment Equip</v>
          </cell>
          <cell r="C107">
            <v>7520005.8899999904</v>
          </cell>
          <cell r="D107">
            <v>651233.71000000066</v>
          </cell>
          <cell r="E107">
            <v>0</v>
          </cell>
          <cell r="F107">
            <v>0</v>
          </cell>
          <cell r="G107">
            <v>0</v>
          </cell>
          <cell r="H107">
            <v>0</v>
          </cell>
          <cell r="I107">
            <v>8171239.5999999912</v>
          </cell>
          <cell r="J107"/>
          <cell r="K107"/>
          <cell r="L107"/>
        </row>
        <row r="108">
          <cell r="A108"/>
          <cell r="B108"/>
          <cell r="C108"/>
          <cell r="D108"/>
          <cell r="E108"/>
          <cell r="F108"/>
          <cell r="G108"/>
          <cell r="H108"/>
          <cell r="I108"/>
          <cell r="J108"/>
          <cell r="K108"/>
          <cell r="L108"/>
        </row>
        <row r="109">
          <cell r="A109" t="str">
            <v>TRANSMISSION &amp; DISTRIBUTION PLANT</v>
          </cell>
          <cell r="B109"/>
          <cell r="C109"/>
          <cell r="D109"/>
          <cell r="E109"/>
          <cell r="F109"/>
          <cell r="G109"/>
          <cell r="H109"/>
          <cell r="I109"/>
          <cell r="J109"/>
          <cell r="K109"/>
          <cell r="L109"/>
        </row>
        <row r="110">
          <cell r="A110" t="str">
            <v>W341</v>
          </cell>
          <cell r="B110" t="str">
            <v>Structures &amp; Improvements</v>
          </cell>
          <cell r="C110">
            <v>2281.41</v>
          </cell>
          <cell r="D110">
            <v>397.05</v>
          </cell>
          <cell r="E110">
            <v>0</v>
          </cell>
          <cell r="F110">
            <v>0</v>
          </cell>
          <cell r="G110">
            <v>0</v>
          </cell>
          <cell r="H110">
            <v>0</v>
          </cell>
          <cell r="I110">
            <v>2678.4600000000059</v>
          </cell>
          <cell r="J110"/>
          <cell r="K110"/>
          <cell r="L110"/>
        </row>
        <row r="111">
          <cell r="A111" t="str">
            <v>W342</v>
          </cell>
          <cell r="B111" t="str">
            <v>Dist Reservoirs &amp; Standpip</v>
          </cell>
          <cell r="C111">
            <v>738357.2200000016</v>
          </cell>
          <cell r="D111">
            <v>84092.51</v>
          </cell>
          <cell r="E111">
            <v>0</v>
          </cell>
          <cell r="F111">
            <v>-108355.82</v>
          </cell>
          <cell r="G111">
            <v>-80037.899999999994</v>
          </cell>
          <cell r="H111">
            <v>0</v>
          </cell>
          <cell r="I111">
            <v>634056.01000000152</v>
          </cell>
          <cell r="J111"/>
          <cell r="K111"/>
          <cell r="L111"/>
        </row>
        <row r="112">
          <cell r="A112" t="str">
            <v>W343</v>
          </cell>
          <cell r="B112" t="str">
            <v>Trans &amp; Distrib Mains</v>
          </cell>
          <cell r="C112">
            <v>16487604.390000073</v>
          </cell>
          <cell r="D112">
            <v>1022453.14</v>
          </cell>
          <cell r="E112">
            <v>0</v>
          </cell>
          <cell r="F112">
            <v>-40027.410000000003</v>
          </cell>
          <cell r="G112">
            <v>-102559.66</v>
          </cell>
          <cell r="H112">
            <v>0</v>
          </cell>
          <cell r="I112">
            <v>17367470.459999926</v>
          </cell>
          <cell r="J112"/>
          <cell r="K112"/>
          <cell r="L112"/>
        </row>
        <row r="113">
          <cell r="A113" t="str">
            <v>W345</v>
          </cell>
          <cell r="B113" t="str">
            <v>Services</v>
          </cell>
          <cell r="C113">
            <v>17917415.600000095</v>
          </cell>
          <cell r="D113">
            <v>815880.63</v>
          </cell>
          <cell r="E113">
            <v>0</v>
          </cell>
          <cell r="F113">
            <v>-29284.17</v>
          </cell>
          <cell r="G113">
            <v>-21909.77</v>
          </cell>
          <cell r="H113">
            <v>0</v>
          </cell>
          <cell r="I113">
            <v>18682102.290000096</v>
          </cell>
          <cell r="J113"/>
          <cell r="K113"/>
          <cell r="L113"/>
        </row>
        <row r="114">
          <cell r="A114" t="str">
            <v>W346</v>
          </cell>
          <cell r="B114" t="str">
            <v>Meters</v>
          </cell>
          <cell r="C114">
            <v>167877.52999999918</v>
          </cell>
          <cell r="D114">
            <v>88079.7</v>
          </cell>
          <cell r="E114">
            <v>0</v>
          </cell>
          <cell r="F114">
            <v>-180.99</v>
          </cell>
          <cell r="G114">
            <v>428.97</v>
          </cell>
          <cell r="H114">
            <v>0</v>
          </cell>
          <cell r="I114">
            <v>256205.2099999995</v>
          </cell>
          <cell r="J114"/>
          <cell r="K114"/>
          <cell r="L114"/>
        </row>
        <row r="115">
          <cell r="A115" t="str">
            <v>W347</v>
          </cell>
          <cell r="B115" t="str">
            <v>Meter Installations</v>
          </cell>
          <cell r="C115">
            <v>3452659.62</v>
          </cell>
          <cell r="D115">
            <v>213246.83</v>
          </cell>
          <cell r="E115">
            <v>0</v>
          </cell>
          <cell r="F115">
            <v>-3027.28</v>
          </cell>
          <cell r="G115">
            <v>484.6</v>
          </cell>
          <cell r="H115">
            <v>-2.8421709430404007E-14</v>
          </cell>
          <cell r="I115">
            <v>3663363.77</v>
          </cell>
          <cell r="J115"/>
          <cell r="K115"/>
          <cell r="L115"/>
        </row>
        <row r="116">
          <cell r="A116" t="str">
            <v>W348</v>
          </cell>
          <cell r="B116" t="str">
            <v>Hydrants</v>
          </cell>
          <cell r="C116">
            <v>2663520.7500000135</v>
          </cell>
          <cell r="D116">
            <v>133547.12</v>
          </cell>
          <cell r="E116">
            <v>0</v>
          </cell>
          <cell r="F116">
            <v>-7442.4</v>
          </cell>
          <cell r="G116">
            <v>-3960.76</v>
          </cell>
          <cell r="H116">
            <v>0</v>
          </cell>
          <cell r="I116">
            <v>2785664.7100000125</v>
          </cell>
          <cell r="J116"/>
          <cell r="K116"/>
          <cell r="L116"/>
        </row>
        <row r="117">
          <cell r="A117"/>
          <cell r="B117"/>
          <cell r="C117"/>
          <cell r="D117"/>
          <cell r="E117"/>
          <cell r="F117"/>
          <cell r="G117"/>
          <cell r="H117"/>
          <cell r="I117"/>
          <cell r="J117"/>
          <cell r="K117"/>
          <cell r="L117"/>
        </row>
        <row r="118">
          <cell r="A118" t="str">
            <v>GENERAL PLANT</v>
          </cell>
          <cell r="B118"/>
          <cell r="C118"/>
          <cell r="D118"/>
          <cell r="E118"/>
          <cell r="F118"/>
          <cell r="G118"/>
          <cell r="H118"/>
          <cell r="I118"/>
          <cell r="J118"/>
          <cell r="K118"/>
          <cell r="L118"/>
        </row>
        <row r="119">
          <cell r="A119" t="str">
            <v>W390</v>
          </cell>
          <cell r="B119" t="str">
            <v>Structures &amp; Improvements</v>
          </cell>
          <cell r="C119">
            <v>140661.01</v>
          </cell>
          <cell r="D119">
            <v>7557.45</v>
          </cell>
          <cell r="E119">
            <v>0</v>
          </cell>
          <cell r="F119">
            <v>0</v>
          </cell>
          <cell r="G119">
            <v>0</v>
          </cell>
          <cell r="H119">
            <v>0</v>
          </cell>
          <cell r="I119">
            <v>148218.46</v>
          </cell>
          <cell r="J119"/>
          <cell r="K119"/>
          <cell r="L119"/>
        </row>
        <row r="120">
          <cell r="A120" t="str">
            <v>W391</v>
          </cell>
          <cell r="B120" t="str">
            <v>Office Furniture &amp; Equip</v>
          </cell>
          <cell r="C120">
            <v>64591.72</v>
          </cell>
          <cell r="D120">
            <v>908.28</v>
          </cell>
          <cell r="E120">
            <v>0</v>
          </cell>
          <cell r="F120">
            <v>0</v>
          </cell>
          <cell r="G120">
            <v>0</v>
          </cell>
          <cell r="H120">
            <v>0</v>
          </cell>
          <cell r="I120">
            <v>65500</v>
          </cell>
          <cell r="J120"/>
          <cell r="K120"/>
          <cell r="L120"/>
        </row>
        <row r="121">
          <cell r="A121" t="str">
            <v>W392</v>
          </cell>
          <cell r="B121" t="str">
            <v>Transportation Equip</v>
          </cell>
          <cell r="C121">
            <v>4115450.8900000108</v>
          </cell>
          <cell r="D121">
            <v>0</v>
          </cell>
          <cell r="E121">
            <v>167363.96</v>
          </cell>
          <cell r="F121">
            <v>-102762.89</v>
          </cell>
          <cell r="G121">
            <v>0</v>
          </cell>
          <cell r="H121">
            <v>-34922.49</v>
          </cell>
          <cell r="I121">
            <v>4145129.4700000109</v>
          </cell>
          <cell r="J121"/>
          <cell r="K121"/>
          <cell r="L121"/>
        </row>
        <row r="122">
          <cell r="A122" t="str">
            <v>W393</v>
          </cell>
          <cell r="B122" t="str">
            <v>Stores Equipment</v>
          </cell>
          <cell r="C122">
            <v>7332.660000000049</v>
          </cell>
          <cell r="D122">
            <v>663.75</v>
          </cell>
          <cell r="E122">
            <v>0</v>
          </cell>
          <cell r="F122">
            <v>0</v>
          </cell>
          <cell r="G122">
            <v>0</v>
          </cell>
          <cell r="H122">
            <v>0</v>
          </cell>
          <cell r="I122">
            <v>7996.4100000000635</v>
          </cell>
          <cell r="J122"/>
          <cell r="K122"/>
          <cell r="L122"/>
        </row>
        <row r="123">
          <cell r="A123" t="str">
            <v>W394</v>
          </cell>
          <cell r="B123" t="str">
            <v>Tools, Shop &amp; Garage Eq</v>
          </cell>
          <cell r="C123">
            <v>157609.07000000155</v>
          </cell>
          <cell r="D123">
            <v>2905.79</v>
          </cell>
          <cell r="E123">
            <v>0</v>
          </cell>
          <cell r="F123">
            <v>0</v>
          </cell>
          <cell r="G123">
            <v>0</v>
          </cell>
          <cell r="H123">
            <v>0</v>
          </cell>
          <cell r="I123">
            <v>160514.86000000147</v>
          </cell>
          <cell r="J123"/>
          <cell r="K123"/>
          <cell r="L123"/>
        </row>
        <row r="124">
          <cell r="A124" t="str">
            <v>W395</v>
          </cell>
          <cell r="B124" t="str">
            <v>Laboratory Equipment</v>
          </cell>
          <cell r="C124">
            <v>390882.51</v>
          </cell>
          <cell r="D124">
            <v>32594.91</v>
          </cell>
          <cell r="E124">
            <v>0</v>
          </cell>
          <cell r="F124">
            <v>0</v>
          </cell>
          <cell r="G124">
            <v>0</v>
          </cell>
          <cell r="H124">
            <v>0</v>
          </cell>
          <cell r="I124">
            <v>423477.41999999911</v>
          </cell>
          <cell r="J124"/>
          <cell r="K124"/>
          <cell r="L124"/>
        </row>
        <row r="125">
          <cell r="A125" t="str">
            <v>W397</v>
          </cell>
          <cell r="B125" t="str">
            <v>Communication Equipment</v>
          </cell>
          <cell r="C125">
            <v>24418.19</v>
          </cell>
          <cell r="D125">
            <v>0</v>
          </cell>
          <cell r="E125">
            <v>0</v>
          </cell>
          <cell r="F125">
            <v>0</v>
          </cell>
          <cell r="G125">
            <v>0</v>
          </cell>
          <cell r="H125">
            <v>0</v>
          </cell>
          <cell r="I125">
            <v>24418.19</v>
          </cell>
          <cell r="J125"/>
          <cell r="K125"/>
          <cell r="L125"/>
        </row>
        <row r="126">
          <cell r="A126" t="str">
            <v>W399</v>
          </cell>
          <cell r="B126" t="str">
            <v>Other Tangible Property</v>
          </cell>
          <cell r="C126">
            <v>932.41</v>
          </cell>
          <cell r="D126">
            <v>0</v>
          </cell>
          <cell r="E126">
            <v>0</v>
          </cell>
          <cell r="F126">
            <v>0</v>
          </cell>
          <cell r="G126">
            <v>0</v>
          </cell>
          <cell r="H126">
            <v>0</v>
          </cell>
          <cell r="I126">
            <v>932.41</v>
          </cell>
          <cell r="J126"/>
          <cell r="K126"/>
          <cell r="L126"/>
        </row>
        <row r="127">
          <cell r="A127"/>
          <cell r="B127"/>
          <cell r="C127"/>
          <cell r="D127"/>
          <cell r="E127"/>
          <cell r="F127"/>
          <cell r="G127"/>
          <cell r="H127"/>
          <cell r="I127"/>
          <cell r="J127"/>
          <cell r="K127"/>
          <cell r="L127"/>
        </row>
        <row r="128">
          <cell r="A128" t="str">
            <v>Total Water</v>
          </cell>
          <cell r="B128"/>
          <cell r="C128">
            <v>75064026.940000147</v>
          </cell>
          <cell r="D128">
            <v>4617910.1100000003</v>
          </cell>
          <cell r="E128">
            <v>167363.96</v>
          </cell>
          <cell r="F128">
            <v>-291080.96000000002</v>
          </cell>
          <cell r="G128">
            <v>-207554.52</v>
          </cell>
          <cell r="H128">
            <v>-34922.49</v>
          </cell>
          <cell r="I128">
            <v>79315743.039999977</v>
          </cell>
          <cell r="J128"/>
          <cell r="K128"/>
          <cell r="L128"/>
        </row>
        <row r="129">
          <cell r="A129"/>
          <cell r="B129"/>
          <cell r="C129"/>
          <cell r="D129"/>
          <cell r="E129"/>
          <cell r="F129"/>
          <cell r="G129"/>
          <cell r="H129"/>
          <cell r="I129"/>
          <cell r="J129"/>
          <cell r="K129"/>
          <cell r="L129"/>
        </row>
        <row r="130">
          <cell r="A130" t="str">
            <v>Form 440B</v>
          </cell>
          <cell r="B130"/>
          <cell r="C130" t="str">
            <v>City Utilities of Springfield</v>
          </cell>
          <cell r="D130"/>
          <cell r="E130"/>
          <cell r="F130"/>
          <cell r="G130"/>
          <cell r="H130"/>
          <cell r="I130"/>
          <cell r="J130"/>
          <cell r="K130"/>
          <cell r="L130"/>
          <cell r="M130"/>
          <cell r="N130"/>
          <cell r="O130" t="str">
            <v>For Year Ended</v>
          </cell>
        </row>
        <row r="131">
          <cell r="A131"/>
          <cell r="B131"/>
          <cell r="C131" t="str">
            <v>Accumulated Depreciation, Transit</v>
          </cell>
          <cell r="D131"/>
          <cell r="E131"/>
          <cell r="F131"/>
          <cell r="G131"/>
          <cell r="H131"/>
          <cell r="I131"/>
          <cell r="J131"/>
          <cell r="K131"/>
          <cell r="L131"/>
          <cell r="M131"/>
          <cell r="N131"/>
          <cell r="O131" t="str">
            <v>September, 2012</v>
          </cell>
        </row>
        <row r="132">
          <cell r="A132"/>
          <cell r="B132"/>
          <cell r="C132" t="str">
            <v/>
          </cell>
          <cell r="D132"/>
          <cell r="E132"/>
          <cell r="F132"/>
          <cell r="G132"/>
          <cell r="H132"/>
          <cell r="I132"/>
          <cell r="J132"/>
          <cell r="K132"/>
          <cell r="L132"/>
          <cell r="M132"/>
          <cell r="N132"/>
          <cell r="O132"/>
        </row>
        <row r="133">
          <cell r="A133"/>
          <cell r="B133"/>
          <cell r="C133"/>
          <cell r="D133"/>
          <cell r="E133"/>
          <cell r="F133"/>
          <cell r="G133"/>
          <cell r="H133"/>
          <cell r="I133"/>
          <cell r="J133"/>
          <cell r="K133"/>
          <cell r="L133"/>
          <cell r="M133"/>
        </row>
        <row r="134">
          <cell r="A134"/>
          <cell r="B134"/>
          <cell r="C134" t="str">
            <v>Beginning</v>
          </cell>
          <cell r="D134"/>
          <cell r="E134" t="str">
            <v>Vehicle</v>
          </cell>
          <cell r="F134"/>
          <cell r="G134"/>
          <cell r="H134"/>
          <cell r="I134" t="str">
            <v>Ending</v>
          </cell>
          <cell r="J134"/>
          <cell r="K134"/>
          <cell r="L134"/>
          <cell r="M134"/>
        </row>
        <row r="135">
          <cell r="A135"/>
          <cell r="B135"/>
          <cell r="C135" t="str">
            <v>Balance</v>
          </cell>
          <cell r="D135" t="str">
            <v>Depreciation</v>
          </cell>
          <cell r="E135" t="str">
            <v>Depreciation</v>
          </cell>
          <cell r="F135" t="str">
            <v>Retirements</v>
          </cell>
          <cell r="G135" t="str">
            <v>Gains (Losses)</v>
          </cell>
          <cell r="H135" t="str">
            <v>Transfers</v>
          </cell>
          <cell r="I135" t="str">
            <v>Balance</v>
          </cell>
          <cell r="J135"/>
          <cell r="K135" t="str">
            <v>Notes</v>
          </cell>
          <cell r="L135"/>
          <cell r="M135"/>
        </row>
        <row r="136">
          <cell r="A136"/>
          <cell r="B136"/>
          <cell r="C136"/>
          <cell r="D136"/>
          <cell r="E136"/>
          <cell r="F136"/>
          <cell r="G136"/>
          <cell r="H136"/>
          <cell r="I136"/>
          <cell r="J136"/>
          <cell r="K136"/>
          <cell r="L136"/>
          <cell r="M136"/>
        </row>
        <row r="137">
          <cell r="A137" t="str">
            <v>TRANSIT PLANT</v>
          </cell>
          <cell r="B137"/>
          <cell r="C137"/>
          <cell r="D137"/>
          <cell r="E137"/>
          <cell r="F137"/>
          <cell r="G137"/>
          <cell r="H137"/>
          <cell r="I137"/>
          <cell r="J137"/>
          <cell r="K137"/>
          <cell r="L137"/>
          <cell r="M137"/>
        </row>
        <row r="138">
          <cell r="A138" t="str">
            <v>T1106</v>
          </cell>
          <cell r="B138" t="str">
            <v>Structures &amp; Improvements</v>
          </cell>
          <cell r="C138">
            <v>338174.08</v>
          </cell>
          <cell r="D138">
            <v>52641.33999999988</v>
          </cell>
          <cell r="E138">
            <v>0</v>
          </cell>
          <cell r="F138">
            <v>0</v>
          </cell>
          <cell r="G138">
            <v>0</v>
          </cell>
          <cell r="H138">
            <v>0</v>
          </cell>
          <cell r="I138">
            <v>390815.4200000015</v>
          </cell>
          <cell r="J138"/>
          <cell r="K138"/>
          <cell r="L138"/>
          <cell r="M138"/>
        </row>
        <row r="139">
          <cell r="A139" t="str">
            <v>T1109</v>
          </cell>
          <cell r="B139" t="str">
            <v>Revenue Passenger Buses</v>
          </cell>
          <cell r="C139">
            <v>2509438.2800000119</v>
          </cell>
          <cell r="D139">
            <v>0</v>
          </cell>
          <cell r="E139">
            <v>188420.84</v>
          </cell>
          <cell r="F139">
            <v>0</v>
          </cell>
          <cell r="G139">
            <v>0</v>
          </cell>
          <cell r="H139">
            <v>0</v>
          </cell>
          <cell r="I139">
            <v>2697859.1200000132</v>
          </cell>
          <cell r="J139"/>
          <cell r="K139"/>
          <cell r="L139"/>
          <cell r="M139"/>
        </row>
        <row r="140">
          <cell r="A140" t="str">
            <v>T1111</v>
          </cell>
          <cell r="B140" t="str">
            <v>Service Cars &amp; Equip</v>
          </cell>
          <cell r="C140">
            <v>39304.67999999992</v>
          </cell>
          <cell r="D140">
            <v>0</v>
          </cell>
          <cell r="E140">
            <v>0</v>
          </cell>
          <cell r="F140">
            <v>0</v>
          </cell>
          <cell r="G140">
            <v>0</v>
          </cell>
          <cell r="H140">
            <v>0</v>
          </cell>
          <cell r="I140">
            <v>39304.67999999992</v>
          </cell>
          <cell r="J140"/>
          <cell r="K140"/>
          <cell r="L140"/>
          <cell r="M140"/>
        </row>
        <row r="141">
          <cell r="A141" t="str">
            <v>T1112</v>
          </cell>
          <cell r="B141" t="str">
            <v>Shop &amp; Garage Equip</v>
          </cell>
          <cell r="C141">
            <v>34087.199999999597</v>
          </cell>
          <cell r="D141">
            <v>4532.5499999999947</v>
          </cell>
          <cell r="E141">
            <v>0</v>
          </cell>
          <cell r="F141">
            <v>0</v>
          </cell>
          <cell r="G141">
            <v>0</v>
          </cell>
          <cell r="H141">
            <v>0</v>
          </cell>
          <cell r="I141">
            <v>38619.74999999976</v>
          </cell>
          <cell r="J141"/>
          <cell r="K141"/>
          <cell r="L141"/>
          <cell r="M141"/>
        </row>
        <row r="142">
          <cell r="A142" t="str">
            <v>T1113</v>
          </cell>
          <cell r="B142" t="str">
            <v>Furniture &amp; Office Equip</v>
          </cell>
          <cell r="C142">
            <v>19426.040000000485</v>
          </cell>
          <cell r="D142">
            <v>379.90000000000174</v>
          </cell>
          <cell r="E142">
            <v>0</v>
          </cell>
          <cell r="F142">
            <v>0</v>
          </cell>
          <cell r="G142">
            <v>0</v>
          </cell>
          <cell r="H142">
            <v>0</v>
          </cell>
          <cell r="I142">
            <v>19805.940000000595</v>
          </cell>
          <cell r="J142"/>
          <cell r="K142"/>
          <cell r="L142"/>
          <cell r="M142"/>
        </row>
        <row r="143">
          <cell r="A143" t="str">
            <v>T1114</v>
          </cell>
          <cell r="B143" t="str">
            <v>Misc Equipment</v>
          </cell>
          <cell r="C143">
            <v>-6136.3100000001141</v>
          </cell>
          <cell r="D143">
            <v>1823.06</v>
          </cell>
          <cell r="E143">
            <v>0</v>
          </cell>
          <cell r="F143">
            <v>0</v>
          </cell>
          <cell r="G143">
            <v>0</v>
          </cell>
          <cell r="H143">
            <v>0</v>
          </cell>
          <cell r="I143">
            <v>-4313.2500000000946</v>
          </cell>
          <cell r="J143"/>
          <cell r="K143"/>
          <cell r="L143"/>
          <cell r="M143"/>
        </row>
        <row r="144">
          <cell r="A144"/>
          <cell r="B144"/>
          <cell r="C144"/>
          <cell r="D144"/>
          <cell r="E144"/>
          <cell r="F144"/>
          <cell r="G144"/>
          <cell r="H144"/>
          <cell r="I144"/>
          <cell r="J144"/>
          <cell r="K144"/>
          <cell r="L144"/>
          <cell r="M144"/>
        </row>
        <row r="145">
          <cell r="A145" t="str">
            <v>Total Transit</v>
          </cell>
          <cell r="B145"/>
          <cell r="C145">
            <v>2934293.9700000123</v>
          </cell>
          <cell r="D145">
            <v>59376.849999999875</v>
          </cell>
          <cell r="E145">
            <v>188420.84</v>
          </cell>
          <cell r="F145">
            <v>0</v>
          </cell>
          <cell r="G145">
            <v>0</v>
          </cell>
          <cell r="H145">
            <v>0</v>
          </cell>
          <cell r="I145">
            <v>3182091.6600000141</v>
          </cell>
          <cell r="J145"/>
          <cell r="K145"/>
          <cell r="L145"/>
          <cell r="M145"/>
        </row>
        <row r="146">
          <cell r="A146"/>
          <cell r="B146" t="str">
            <v>City Utilities of Springfield</v>
          </cell>
          <cell r="C146"/>
          <cell r="D146"/>
          <cell r="E146"/>
          <cell r="F146"/>
          <cell r="G146"/>
          <cell r="H146"/>
          <cell r="I146"/>
          <cell r="J146"/>
          <cell r="K146"/>
          <cell r="L146"/>
          <cell r="M146" t="str">
            <v>For Year Ended</v>
          </cell>
        </row>
        <row r="147">
          <cell r="A147"/>
          <cell r="B147" t="str">
            <v>Accumulated Depreciation, Common</v>
          </cell>
          <cell r="C147"/>
          <cell r="D147"/>
          <cell r="E147"/>
          <cell r="F147"/>
          <cell r="G147"/>
          <cell r="H147"/>
          <cell r="I147"/>
          <cell r="J147"/>
          <cell r="K147"/>
          <cell r="L147"/>
          <cell r="M147" t="str">
            <v>September, 2012</v>
          </cell>
        </row>
        <row r="148">
          <cell r="A148"/>
          <cell r="B148" t="str">
            <v/>
          </cell>
          <cell r="C148"/>
          <cell r="D148"/>
          <cell r="E148"/>
          <cell r="F148"/>
          <cell r="G148"/>
          <cell r="H148"/>
          <cell r="I148"/>
          <cell r="J148"/>
          <cell r="K148"/>
          <cell r="L148"/>
          <cell r="M148"/>
        </row>
        <row r="149">
          <cell r="A149"/>
          <cell r="B149"/>
          <cell r="C149"/>
          <cell r="D149"/>
          <cell r="E149"/>
          <cell r="F149"/>
          <cell r="G149"/>
          <cell r="H149"/>
          <cell r="I149"/>
          <cell r="J149"/>
          <cell r="K149"/>
          <cell r="L149"/>
          <cell r="M149"/>
        </row>
        <row r="150">
          <cell r="A150"/>
          <cell r="B150"/>
          <cell r="C150" t="str">
            <v>Beginning</v>
          </cell>
          <cell r="D150"/>
          <cell r="E150" t="str">
            <v>Vehicle</v>
          </cell>
          <cell r="F150"/>
          <cell r="G150"/>
          <cell r="H150"/>
          <cell r="I150" t="str">
            <v>Ending</v>
          </cell>
          <cell r="J150"/>
          <cell r="K150"/>
          <cell r="L150"/>
          <cell r="M150"/>
        </row>
        <row r="151">
          <cell r="A151"/>
          <cell r="B151"/>
          <cell r="C151" t="str">
            <v>Balance</v>
          </cell>
          <cell r="D151" t="str">
            <v>Depreciation</v>
          </cell>
          <cell r="E151" t="str">
            <v>Depreciation</v>
          </cell>
          <cell r="F151" t="str">
            <v>Retirements</v>
          </cell>
          <cell r="G151" t="str">
            <v>Gains (Losses)</v>
          </cell>
          <cell r="H151" t="str">
            <v>Transfers</v>
          </cell>
          <cell r="I151" t="str">
            <v>Balance</v>
          </cell>
          <cell r="J151"/>
          <cell r="K151" t="str">
            <v>Notes</v>
          </cell>
          <cell r="L151"/>
          <cell r="M151"/>
        </row>
        <row r="152">
          <cell r="A152"/>
          <cell r="B152"/>
          <cell r="C152"/>
          <cell r="D152"/>
          <cell r="E152"/>
          <cell r="F152"/>
          <cell r="G152"/>
          <cell r="H152"/>
          <cell r="I152"/>
          <cell r="J152"/>
          <cell r="K152"/>
          <cell r="L152"/>
          <cell r="M152"/>
        </row>
        <row r="153">
          <cell r="A153" t="str">
            <v>COMMON PLANT</v>
          </cell>
          <cell r="B153"/>
          <cell r="C153"/>
          <cell r="D153"/>
          <cell r="E153"/>
          <cell r="F153"/>
          <cell r="G153"/>
          <cell r="H153"/>
          <cell r="I153"/>
          <cell r="J153"/>
          <cell r="K153"/>
          <cell r="L153"/>
          <cell r="M153"/>
        </row>
        <row r="154">
          <cell r="A154" t="str">
            <v>C371</v>
          </cell>
          <cell r="B154" t="str">
            <v>Structures &amp; Improvements</v>
          </cell>
          <cell r="C154">
            <v>10764359.380000031</v>
          </cell>
          <cell r="D154">
            <v>983325.73</v>
          </cell>
          <cell r="E154">
            <v>0</v>
          </cell>
          <cell r="F154">
            <v>-11984.73</v>
          </cell>
          <cell r="G154">
            <v>0</v>
          </cell>
          <cell r="H154">
            <v>0</v>
          </cell>
          <cell r="I154">
            <v>11735700.380000023</v>
          </cell>
          <cell r="J154"/>
          <cell r="K154"/>
          <cell r="L154"/>
          <cell r="M154"/>
        </row>
        <row r="155">
          <cell r="A155" t="str">
            <v>C372</v>
          </cell>
          <cell r="B155" t="str">
            <v>Office Furniture &amp; Equip</v>
          </cell>
          <cell r="C155">
            <v>13198878.339999994</v>
          </cell>
          <cell r="D155">
            <v>1482693.01</v>
          </cell>
          <cell r="E155">
            <v>0</v>
          </cell>
          <cell r="F155">
            <v>0</v>
          </cell>
          <cell r="G155">
            <v>0</v>
          </cell>
          <cell r="H155">
            <v>0</v>
          </cell>
          <cell r="I155">
            <v>14681571.349999994</v>
          </cell>
          <cell r="J155"/>
          <cell r="K155"/>
          <cell r="L155"/>
          <cell r="M155"/>
        </row>
        <row r="156">
          <cell r="A156" t="str">
            <v>C373</v>
          </cell>
          <cell r="B156" t="str">
            <v>Transportation Equip</v>
          </cell>
          <cell r="C156">
            <v>1854733.88</v>
          </cell>
          <cell r="D156">
            <v>0</v>
          </cell>
          <cell r="E156">
            <v>39952.699999999997</v>
          </cell>
          <cell r="F156">
            <v>0</v>
          </cell>
          <cell r="G156">
            <v>0</v>
          </cell>
          <cell r="H156">
            <v>0</v>
          </cell>
          <cell r="I156">
            <v>1894686.58</v>
          </cell>
          <cell r="J156"/>
          <cell r="K156"/>
          <cell r="L156"/>
          <cell r="M156"/>
        </row>
        <row r="157">
          <cell r="A157" t="str">
            <v>C374</v>
          </cell>
          <cell r="B157" t="str">
            <v>Stores Equipment</v>
          </cell>
          <cell r="C157">
            <v>324311.05</v>
          </cell>
          <cell r="D157">
            <v>1305.44</v>
          </cell>
          <cell r="E157">
            <v>0</v>
          </cell>
          <cell r="F157">
            <v>0</v>
          </cell>
          <cell r="G157">
            <v>0</v>
          </cell>
          <cell r="H157">
            <v>0</v>
          </cell>
          <cell r="I157">
            <v>325616.49</v>
          </cell>
          <cell r="J157"/>
          <cell r="K157"/>
          <cell r="L157"/>
          <cell r="M157"/>
        </row>
        <row r="158">
          <cell r="A158" t="str">
            <v>C377</v>
          </cell>
          <cell r="B158" t="str">
            <v>Tools, Shop &amp; Garage Eq</v>
          </cell>
          <cell r="C158">
            <v>682184.7200000009</v>
          </cell>
          <cell r="D158">
            <v>36739.910000000003</v>
          </cell>
          <cell r="E158">
            <v>0</v>
          </cell>
          <cell r="F158">
            <v>-11153.03</v>
          </cell>
          <cell r="G158">
            <v>0</v>
          </cell>
          <cell r="H158">
            <v>0</v>
          </cell>
          <cell r="I158">
            <v>707771.60000000056</v>
          </cell>
          <cell r="J158"/>
          <cell r="K158"/>
          <cell r="L158"/>
          <cell r="M158"/>
        </row>
        <row r="159">
          <cell r="A159" t="str">
            <v>C378</v>
          </cell>
          <cell r="B159" t="str">
            <v>Communication Equipment</v>
          </cell>
          <cell r="C159">
            <v>-117029.15999999871</v>
          </cell>
          <cell r="D159">
            <v>0</v>
          </cell>
          <cell r="E159">
            <v>0</v>
          </cell>
          <cell r="F159">
            <v>0</v>
          </cell>
          <cell r="G159">
            <v>0</v>
          </cell>
          <cell r="H159">
            <v>0</v>
          </cell>
          <cell r="I159">
            <v>-117029.15999999871</v>
          </cell>
          <cell r="J159"/>
          <cell r="K159"/>
          <cell r="L159"/>
          <cell r="M159"/>
        </row>
        <row r="160">
          <cell r="A160" t="str">
            <v>C395</v>
          </cell>
          <cell r="B160" t="str">
            <v>Laboratory Equipment</v>
          </cell>
          <cell r="C160">
            <v>-57328.49</v>
          </cell>
          <cell r="D160">
            <v>0</v>
          </cell>
          <cell r="E160">
            <v>0</v>
          </cell>
          <cell r="F160">
            <v>0</v>
          </cell>
          <cell r="G160">
            <v>0</v>
          </cell>
          <cell r="H160">
            <v>0</v>
          </cell>
          <cell r="I160">
            <v>-57328.49</v>
          </cell>
          <cell r="J160"/>
          <cell r="K160"/>
          <cell r="L160"/>
          <cell r="M160"/>
        </row>
        <row r="161">
          <cell r="A161" t="str">
            <v>C399</v>
          </cell>
          <cell r="B161" t="str">
            <v>Other Tangible Property</v>
          </cell>
          <cell r="C161">
            <v>869710.41000000481</v>
          </cell>
          <cell r="D161">
            <v>12199.56</v>
          </cell>
          <cell r="E161">
            <v>0</v>
          </cell>
          <cell r="F161">
            <v>0</v>
          </cell>
          <cell r="G161">
            <v>0</v>
          </cell>
          <cell r="H161">
            <v>0</v>
          </cell>
          <cell r="I161">
            <v>881909.97000000463</v>
          </cell>
          <cell r="J161"/>
          <cell r="K161"/>
          <cell r="L161"/>
          <cell r="M161"/>
        </row>
        <row r="162">
          <cell r="A162"/>
          <cell r="B162"/>
          <cell r="C162"/>
          <cell r="D162"/>
          <cell r="E162"/>
          <cell r="F162"/>
          <cell r="G162"/>
          <cell r="H162"/>
          <cell r="I162"/>
          <cell r="J162"/>
          <cell r="K162"/>
          <cell r="L162"/>
          <cell r="M162"/>
        </row>
        <row r="163">
          <cell r="A163" t="str">
            <v>Total Common</v>
          </cell>
          <cell r="B163"/>
          <cell r="C163">
            <v>27519820.130000036</v>
          </cell>
          <cell r="D163">
            <v>2516263.65</v>
          </cell>
          <cell r="E163">
            <v>39952.699999999997</v>
          </cell>
          <cell r="F163">
            <v>-23137.759999999998</v>
          </cell>
          <cell r="G163">
            <v>0</v>
          </cell>
          <cell r="H163">
            <v>0</v>
          </cell>
          <cell r="I163">
            <v>30052898.720000029</v>
          </cell>
          <cell r="J163"/>
          <cell r="K163"/>
          <cell r="L163"/>
          <cell r="M163"/>
        </row>
        <row r="164">
          <cell r="A164"/>
          <cell r="B164"/>
          <cell r="C164"/>
          <cell r="D164"/>
          <cell r="E164"/>
          <cell r="F164"/>
          <cell r="G164"/>
          <cell r="H164"/>
          <cell r="I164"/>
          <cell r="J164"/>
          <cell r="K164"/>
          <cell r="L164"/>
          <cell r="M164"/>
        </row>
        <row r="165">
          <cell r="A165" t="str">
            <v>Form 435B</v>
          </cell>
          <cell r="B165" t="str">
            <v>City Utilities of Springfield</v>
          </cell>
          <cell r="C165"/>
          <cell r="D165"/>
          <cell r="E165"/>
          <cell r="F165"/>
          <cell r="G165"/>
          <cell r="H165"/>
          <cell r="I165"/>
          <cell r="J165"/>
          <cell r="K165"/>
          <cell r="L165"/>
          <cell r="M165" t="str">
            <v>For Year Ended</v>
          </cell>
        </row>
        <row r="166">
          <cell r="A166"/>
          <cell r="B166" t="str">
            <v>Accumulated Depreciation, Telecommunications</v>
          </cell>
          <cell r="C166"/>
          <cell r="D166"/>
          <cell r="E166"/>
          <cell r="F166"/>
          <cell r="G166"/>
          <cell r="H166"/>
          <cell r="I166"/>
          <cell r="J166"/>
          <cell r="K166"/>
          <cell r="L166"/>
          <cell r="M166" t="str">
            <v>September, 2012</v>
          </cell>
        </row>
        <row r="167">
          <cell r="A167"/>
          <cell r="B167" t="str">
            <v/>
          </cell>
          <cell r="C167"/>
          <cell r="D167"/>
          <cell r="E167"/>
          <cell r="F167"/>
          <cell r="G167"/>
          <cell r="H167"/>
          <cell r="I167"/>
          <cell r="J167"/>
          <cell r="K167"/>
          <cell r="L167"/>
          <cell r="M167"/>
        </row>
        <row r="168">
          <cell r="A168"/>
          <cell r="B168"/>
          <cell r="C168"/>
          <cell r="D168"/>
          <cell r="E168"/>
          <cell r="F168"/>
          <cell r="G168"/>
          <cell r="H168"/>
          <cell r="I168"/>
          <cell r="J168"/>
          <cell r="K168"/>
          <cell r="L168"/>
          <cell r="M168"/>
        </row>
        <row r="169">
          <cell r="A169"/>
          <cell r="B169"/>
          <cell r="C169" t="str">
            <v>Beginning</v>
          </cell>
          <cell r="D169"/>
          <cell r="E169" t="str">
            <v>Vehicle</v>
          </cell>
          <cell r="F169"/>
          <cell r="G169"/>
          <cell r="H169"/>
          <cell r="I169" t="str">
            <v>Ending</v>
          </cell>
          <cell r="J169"/>
          <cell r="K169"/>
          <cell r="L169"/>
          <cell r="M169"/>
        </row>
        <row r="170">
          <cell r="A170"/>
          <cell r="B170"/>
          <cell r="C170" t="str">
            <v>Balance</v>
          </cell>
          <cell r="D170" t="str">
            <v>Depreciation</v>
          </cell>
          <cell r="E170" t="str">
            <v>Depreciation</v>
          </cell>
          <cell r="F170" t="str">
            <v>Retirements</v>
          </cell>
          <cell r="G170" t="str">
            <v>Gains (Losses)</v>
          </cell>
          <cell r="H170" t="str">
            <v>Transfers</v>
          </cell>
          <cell r="I170" t="str">
            <v>Balance</v>
          </cell>
          <cell r="J170"/>
          <cell r="K170" t="str">
            <v>Notes</v>
          </cell>
          <cell r="L170"/>
          <cell r="M170"/>
        </row>
        <row r="171">
          <cell r="A171"/>
          <cell r="B171"/>
          <cell r="C171"/>
          <cell r="D171"/>
          <cell r="E171"/>
          <cell r="F171"/>
          <cell r="G171"/>
          <cell r="H171"/>
          <cell r="I171"/>
          <cell r="J171"/>
          <cell r="K171"/>
          <cell r="L171"/>
          <cell r="M171"/>
        </row>
        <row r="172">
          <cell r="A172" t="str">
            <v>TELECOMMUNICATIONS PLANT</v>
          </cell>
          <cell r="B172"/>
          <cell r="C172"/>
          <cell r="D172"/>
          <cell r="E172"/>
          <cell r="F172"/>
          <cell r="G172"/>
          <cell r="H172"/>
          <cell r="I172"/>
          <cell r="J172"/>
          <cell r="K172"/>
          <cell r="L172"/>
          <cell r="M172"/>
        </row>
        <row r="173">
          <cell r="A173">
            <v>32.211199999999998</v>
          </cell>
          <cell r="B173" t="str">
            <v>Motor Vehicles</v>
          </cell>
          <cell r="C173">
            <v>326832.22000000079</v>
          </cell>
          <cell r="D173">
            <v>0</v>
          </cell>
          <cell r="E173">
            <v>23163.58</v>
          </cell>
          <cell r="F173">
            <v>0</v>
          </cell>
          <cell r="G173">
            <v>0</v>
          </cell>
          <cell r="H173">
            <v>0</v>
          </cell>
          <cell r="I173">
            <v>349995.80000000139</v>
          </cell>
          <cell r="J173"/>
          <cell r="K173"/>
          <cell r="L173"/>
          <cell r="M173"/>
        </row>
        <row r="174">
          <cell r="A174">
            <v>32.211599999999997</v>
          </cell>
          <cell r="B174" t="str">
            <v>Other Work Equipment</v>
          </cell>
          <cell r="C174">
            <v>55546.090000000338</v>
          </cell>
          <cell r="D174">
            <v>17099.419999999998</v>
          </cell>
          <cell r="E174">
            <v>0</v>
          </cell>
          <cell r="F174">
            <v>0</v>
          </cell>
          <cell r="G174">
            <v>0</v>
          </cell>
          <cell r="H174">
            <v>0</v>
          </cell>
          <cell r="I174">
            <v>72645.510000000315</v>
          </cell>
          <cell r="J174"/>
          <cell r="K174"/>
          <cell r="L174"/>
          <cell r="M174"/>
        </row>
        <row r="175">
          <cell r="A175">
            <v>32.2121</v>
          </cell>
          <cell r="B175" t="str">
            <v>Buildings</v>
          </cell>
          <cell r="C175">
            <v>605788.84000000334</v>
          </cell>
          <cell r="D175">
            <v>79638.820000000109</v>
          </cell>
          <cell r="E175">
            <v>0</v>
          </cell>
          <cell r="F175">
            <v>0</v>
          </cell>
          <cell r="G175">
            <v>0</v>
          </cell>
          <cell r="H175">
            <v>0</v>
          </cell>
          <cell r="I175">
            <v>685427.66000000411</v>
          </cell>
          <cell r="J175"/>
          <cell r="K175"/>
          <cell r="L175"/>
          <cell r="M175"/>
        </row>
        <row r="176">
          <cell r="A176">
            <v>32.212200000000003</v>
          </cell>
          <cell r="B176" t="str">
            <v>Furniture</v>
          </cell>
          <cell r="C176">
            <v>50993.65</v>
          </cell>
          <cell r="D176">
            <v>6809.29</v>
          </cell>
          <cell r="E176">
            <v>0</v>
          </cell>
          <cell r="F176">
            <v>0</v>
          </cell>
          <cell r="G176">
            <v>0</v>
          </cell>
          <cell r="H176">
            <v>0</v>
          </cell>
          <cell r="I176">
            <v>57802.94</v>
          </cell>
          <cell r="J176"/>
          <cell r="K176"/>
          <cell r="L176"/>
          <cell r="M176"/>
        </row>
        <row r="177">
          <cell r="A177">
            <v>32.212299999999999</v>
          </cell>
          <cell r="B177" t="str">
            <v>Office Equipment</v>
          </cell>
          <cell r="C177">
            <v>150402.25</v>
          </cell>
          <cell r="D177">
            <v>23446.34</v>
          </cell>
          <cell r="E177">
            <v>0</v>
          </cell>
          <cell r="F177">
            <v>0</v>
          </cell>
          <cell r="G177">
            <v>0</v>
          </cell>
          <cell r="H177">
            <v>0</v>
          </cell>
          <cell r="I177">
            <v>173848.59</v>
          </cell>
          <cell r="J177"/>
          <cell r="K177"/>
          <cell r="L177"/>
          <cell r="M177"/>
        </row>
        <row r="178">
          <cell r="A178">
            <v>32.212400000000002</v>
          </cell>
          <cell r="B178" t="str">
            <v>General Purpose Computers</v>
          </cell>
          <cell r="C178">
            <v>142899.56000000061</v>
          </cell>
          <cell r="D178">
            <v>11712.12</v>
          </cell>
          <cell r="E178">
            <v>0</v>
          </cell>
          <cell r="F178">
            <v>0</v>
          </cell>
          <cell r="G178">
            <v>0</v>
          </cell>
          <cell r="H178">
            <v>0</v>
          </cell>
          <cell r="I178">
            <v>154611.68000000069</v>
          </cell>
          <cell r="J178"/>
          <cell r="K178"/>
          <cell r="L178"/>
          <cell r="M178"/>
        </row>
        <row r="179">
          <cell r="A179">
            <v>32.222999999999999</v>
          </cell>
          <cell r="B179" t="str">
            <v>Central Office-Transmission</v>
          </cell>
          <cell r="C179">
            <v>11590343.580000041</v>
          </cell>
          <cell r="D179">
            <v>1558953.71</v>
          </cell>
          <cell r="E179">
            <v>0</v>
          </cell>
          <cell r="F179">
            <v>0</v>
          </cell>
          <cell r="G179">
            <v>0</v>
          </cell>
          <cell r="H179">
            <v>0</v>
          </cell>
          <cell r="I179">
            <v>13149297.290000098</v>
          </cell>
          <cell r="J179"/>
          <cell r="K179"/>
          <cell r="L179"/>
          <cell r="M179"/>
        </row>
        <row r="180">
          <cell r="A180">
            <v>32.231000000000002</v>
          </cell>
          <cell r="B180" t="str">
            <v>Information Origination/Termination</v>
          </cell>
          <cell r="C180">
            <v>2852023.4399999934</v>
          </cell>
          <cell r="D180">
            <v>626261.25000000058</v>
          </cell>
          <cell r="E180">
            <v>0</v>
          </cell>
          <cell r="F180">
            <v>0</v>
          </cell>
          <cell r="G180">
            <v>0</v>
          </cell>
          <cell r="H180">
            <v>0</v>
          </cell>
          <cell r="I180">
            <v>3478284.6899999925</v>
          </cell>
          <cell r="J180"/>
          <cell r="K180"/>
          <cell r="L180"/>
          <cell r="M180"/>
        </row>
        <row r="181">
          <cell r="A181">
            <v>32.241</v>
          </cell>
          <cell r="B181" t="str">
            <v>Cable and Wire Facilities</v>
          </cell>
          <cell r="C181">
            <v>8495082.9099999573</v>
          </cell>
          <cell r="D181">
            <v>1045853.41</v>
          </cell>
          <cell r="E181">
            <v>0</v>
          </cell>
          <cell r="F181">
            <v>-26536.94</v>
          </cell>
          <cell r="G181">
            <v>-2568.8200000000002</v>
          </cell>
          <cell r="H181">
            <v>0</v>
          </cell>
          <cell r="I181">
            <v>9511830.5599999446</v>
          </cell>
          <cell r="J181"/>
          <cell r="K181"/>
          <cell r="L181"/>
          <cell r="M181"/>
        </row>
        <row r="182">
          <cell r="A182"/>
          <cell r="B182"/>
          <cell r="C182"/>
          <cell r="D182"/>
          <cell r="E182"/>
          <cell r="F182"/>
          <cell r="G182"/>
          <cell r="H182"/>
          <cell r="I182"/>
          <cell r="J182"/>
          <cell r="K182"/>
          <cell r="L182"/>
          <cell r="M182"/>
        </row>
        <row r="183">
          <cell r="A183" t="str">
            <v>Total Telecommunications</v>
          </cell>
          <cell r="B183"/>
          <cell r="C183">
            <v>24269912.539999999</v>
          </cell>
          <cell r="D183">
            <v>3369774.36</v>
          </cell>
          <cell r="E183">
            <v>23163.58</v>
          </cell>
          <cell r="F183">
            <v>-26536.94</v>
          </cell>
          <cell r="G183">
            <v>-2568.8200000000002</v>
          </cell>
          <cell r="H183">
            <v>0</v>
          </cell>
          <cell r="I183">
            <v>27633744.720000044</v>
          </cell>
          <cell r="J183"/>
          <cell r="K183"/>
          <cell r="L183"/>
          <cell r="M183"/>
        </row>
        <row r="184">
          <cell r="A184" t="str">
            <v>Form 435B</v>
          </cell>
          <cell r="B184" t="str">
            <v>City Utilities of Springfield</v>
          </cell>
          <cell r="C184"/>
          <cell r="D184"/>
          <cell r="E184"/>
          <cell r="F184"/>
          <cell r="G184"/>
          <cell r="H184"/>
          <cell r="I184"/>
          <cell r="J184"/>
          <cell r="K184"/>
          <cell r="L184"/>
          <cell r="M184"/>
          <cell r="N184" t="str">
            <v>For Year Ended</v>
          </cell>
        </row>
        <row r="185">
          <cell r="A185"/>
          <cell r="B185" t="str">
            <v>Accumulated Depreciation, Customer Service</v>
          </cell>
          <cell r="C185"/>
          <cell r="D185"/>
          <cell r="E185"/>
          <cell r="F185"/>
          <cell r="G185"/>
          <cell r="H185"/>
          <cell r="I185"/>
          <cell r="J185"/>
          <cell r="K185"/>
          <cell r="L185"/>
          <cell r="M185"/>
          <cell r="N185" t="str">
            <v>September, 2012</v>
          </cell>
        </row>
        <row r="186">
          <cell r="A186"/>
          <cell r="B186" t="str">
            <v/>
          </cell>
          <cell r="C186"/>
          <cell r="D186"/>
          <cell r="E186"/>
          <cell r="F186"/>
          <cell r="G186"/>
          <cell r="H186"/>
          <cell r="I186"/>
          <cell r="J186"/>
          <cell r="K186"/>
          <cell r="L186"/>
          <cell r="M186"/>
          <cell r="N186"/>
        </row>
        <row r="187">
          <cell r="A187"/>
          <cell r="B187"/>
          <cell r="C187"/>
          <cell r="D187"/>
          <cell r="E187"/>
          <cell r="F187"/>
          <cell r="G187"/>
          <cell r="H187"/>
          <cell r="I187"/>
          <cell r="J187"/>
          <cell r="K187"/>
          <cell r="L187"/>
          <cell r="M187"/>
          <cell r="N187"/>
        </row>
        <row r="188">
          <cell r="A188"/>
          <cell r="B188"/>
          <cell r="C188" t="str">
            <v>Beginning</v>
          </cell>
          <cell r="D188"/>
          <cell r="E188" t="str">
            <v>Vehicle</v>
          </cell>
          <cell r="F188"/>
          <cell r="G188"/>
          <cell r="H188"/>
          <cell r="I188" t="str">
            <v>Ending</v>
          </cell>
          <cell r="J188"/>
          <cell r="K188"/>
          <cell r="L188"/>
          <cell r="M188"/>
        </row>
        <row r="189">
          <cell r="A189"/>
          <cell r="B189"/>
          <cell r="C189" t="str">
            <v>Balance</v>
          </cell>
          <cell r="D189" t="str">
            <v>Depreciation</v>
          </cell>
          <cell r="E189" t="str">
            <v>Depreciation</v>
          </cell>
          <cell r="F189" t="str">
            <v>Retirements</v>
          </cell>
          <cell r="G189" t="str">
            <v>Gains (Losses)</v>
          </cell>
          <cell r="H189" t="str">
            <v>Transfers</v>
          </cell>
          <cell r="I189" t="str">
            <v>Balance</v>
          </cell>
          <cell r="J189"/>
          <cell r="K189" t="str">
            <v>Notes</v>
          </cell>
          <cell r="L189"/>
          <cell r="M189"/>
        </row>
        <row r="190">
          <cell r="A190"/>
          <cell r="B190"/>
          <cell r="C190"/>
          <cell r="D190"/>
          <cell r="E190"/>
          <cell r="F190"/>
          <cell r="G190"/>
          <cell r="H190"/>
          <cell r="I190"/>
          <cell r="J190"/>
          <cell r="K190"/>
          <cell r="L190"/>
          <cell r="M190"/>
        </row>
        <row r="191">
          <cell r="A191" t="str">
            <v>CUSTOMER SERVICE PLANT</v>
          </cell>
          <cell r="B191"/>
          <cell r="C191"/>
          <cell r="D191"/>
          <cell r="E191"/>
          <cell r="F191"/>
          <cell r="G191"/>
          <cell r="H191"/>
          <cell r="I191"/>
          <cell r="J191"/>
          <cell r="K191"/>
          <cell r="L191"/>
          <cell r="M191"/>
        </row>
        <row r="192">
          <cell r="A192" t="str">
            <v>CS372</v>
          </cell>
          <cell r="B192" t="str">
            <v>Office Equipment &amp; Supplies</v>
          </cell>
          <cell r="C192">
            <v>9144280.9900000039</v>
          </cell>
          <cell r="D192">
            <v>300797.46999999997</v>
          </cell>
          <cell r="E192">
            <v>0</v>
          </cell>
          <cell r="F192">
            <v>0</v>
          </cell>
          <cell r="G192">
            <v>0</v>
          </cell>
          <cell r="H192">
            <v>0</v>
          </cell>
          <cell r="I192">
            <v>9445078.4599999972</v>
          </cell>
          <cell r="J192"/>
          <cell r="K192"/>
          <cell r="L192"/>
          <cell r="M192"/>
        </row>
        <row r="193">
          <cell r="A193" t="str">
            <v>CS373</v>
          </cell>
          <cell r="B193" t="str">
            <v>Transportation Equip</v>
          </cell>
          <cell r="C193">
            <v>776476.16000000003</v>
          </cell>
          <cell r="D193">
            <v>0</v>
          </cell>
          <cell r="E193">
            <v>102816.98</v>
          </cell>
          <cell r="F193">
            <v>0</v>
          </cell>
          <cell r="G193">
            <v>0</v>
          </cell>
          <cell r="H193">
            <v>0</v>
          </cell>
          <cell r="I193">
            <v>879293.1400000006</v>
          </cell>
          <cell r="J193"/>
          <cell r="K193"/>
          <cell r="L193"/>
          <cell r="M193"/>
        </row>
        <row r="194">
          <cell r="A194"/>
          <cell r="B194"/>
          <cell r="C194"/>
          <cell r="D194"/>
          <cell r="E194"/>
          <cell r="F194"/>
          <cell r="G194"/>
          <cell r="H194"/>
          <cell r="I194"/>
          <cell r="J194"/>
          <cell r="K194"/>
          <cell r="L194"/>
          <cell r="M194"/>
        </row>
        <row r="195">
          <cell r="A195" t="str">
            <v>Total Customer Service</v>
          </cell>
          <cell r="B195"/>
          <cell r="C195">
            <v>9920757.1500000041</v>
          </cell>
          <cell r="D195">
            <v>300797.46999999997</v>
          </cell>
          <cell r="E195">
            <v>102816.98</v>
          </cell>
          <cell r="F195">
            <v>0</v>
          </cell>
          <cell r="G195">
            <v>0</v>
          </cell>
          <cell r="H195">
            <v>0</v>
          </cell>
          <cell r="I195">
            <v>10324371.599999998</v>
          </cell>
          <cell r="J195"/>
          <cell r="K195"/>
          <cell r="L195"/>
          <cell r="M195"/>
        </row>
      </sheetData>
      <sheetData sheetId="5">
        <row r="1">
          <cell r="A1" t="str">
            <v>CWIP by Plant Account Estimates at 9/30/2012</v>
          </cell>
        </row>
        <row r="2">
          <cell r="A2" t="str">
            <v xml:space="preserve"> </v>
          </cell>
          <cell r="B2" t="str">
            <v xml:space="preserve"> </v>
          </cell>
          <cell r="C2" t="str">
            <v xml:space="preserve"> </v>
          </cell>
        </row>
        <row r="3">
          <cell r="A3" t="str">
            <v>Power Generation</v>
          </cell>
        </row>
        <row r="4">
          <cell r="A4" t="str">
            <v>E311</v>
          </cell>
          <cell r="B4" t="str">
            <v>Structures &amp; Improvements</v>
          </cell>
          <cell r="C4">
            <v>249163.05</v>
          </cell>
        </row>
        <row r="5">
          <cell r="A5" t="str">
            <v>E312</v>
          </cell>
          <cell r="B5" t="str">
            <v>Boiler Plant Equipment</v>
          </cell>
          <cell r="C5">
            <v>2177238.5499999998</v>
          </cell>
        </row>
        <row r="6">
          <cell r="A6" t="str">
            <v>E314</v>
          </cell>
          <cell r="B6" t="str">
            <v>Turbo-Generator Units</v>
          </cell>
          <cell r="C6">
            <v>131485.47</v>
          </cell>
        </row>
        <row r="7">
          <cell r="A7" t="str">
            <v>E315</v>
          </cell>
          <cell r="B7" t="str">
            <v>Accessory Electric Equip</v>
          </cell>
          <cell r="C7">
            <v>444637.22</v>
          </cell>
        </row>
        <row r="8">
          <cell r="A8" t="str">
            <v>E316</v>
          </cell>
          <cell r="B8" t="str">
            <v>Misc Power Plant Equip</v>
          </cell>
          <cell r="C8">
            <v>5827.14</v>
          </cell>
        </row>
        <row r="9">
          <cell r="B9" t="str">
            <v>Subtotal</v>
          </cell>
          <cell r="C9">
            <v>3008351.43</v>
          </cell>
        </row>
        <row r="11">
          <cell r="A11" t="str">
            <v>Electric T &amp; D</v>
          </cell>
        </row>
        <row r="12">
          <cell r="A12" t="str">
            <v>E353</v>
          </cell>
          <cell r="B12" t="str">
            <v>Station Equipment</v>
          </cell>
          <cell r="C12">
            <v>774288.06</v>
          </cell>
        </row>
        <row r="13">
          <cell r="A13" t="str">
            <v>E355</v>
          </cell>
          <cell r="B13" t="str">
            <v>Poles &amp; Fixtures</v>
          </cell>
          <cell r="C13">
            <v>58353.599999999999</v>
          </cell>
        </row>
        <row r="14">
          <cell r="A14" t="str">
            <v>E356</v>
          </cell>
          <cell r="B14" t="str">
            <v>Overhead Conduct/Devices</v>
          </cell>
          <cell r="C14">
            <v>6988.03</v>
          </cell>
        </row>
        <row r="15">
          <cell r="A15" t="str">
            <v>E362</v>
          </cell>
          <cell r="B15" t="str">
            <v>Station Equipment</v>
          </cell>
          <cell r="C15">
            <v>231011.74</v>
          </cell>
        </row>
        <row r="16">
          <cell r="A16" t="str">
            <v>E364</v>
          </cell>
          <cell r="B16" t="str">
            <v>Poles, Towers &amp; Fixtures</v>
          </cell>
          <cell r="C16">
            <v>593231.37</v>
          </cell>
        </row>
        <row r="17">
          <cell r="A17" t="str">
            <v>E365</v>
          </cell>
          <cell r="B17" t="str">
            <v>Overhead Conduct/Devices</v>
          </cell>
          <cell r="C17">
            <v>207538.38</v>
          </cell>
        </row>
        <row r="18">
          <cell r="A18" t="str">
            <v>E366</v>
          </cell>
          <cell r="B18" t="str">
            <v>Underground Conduit</v>
          </cell>
          <cell r="C18">
            <v>196389.36</v>
          </cell>
        </row>
        <row r="19">
          <cell r="A19" t="str">
            <v>E367</v>
          </cell>
          <cell r="B19" t="str">
            <v>Underground Conduct/Dev</v>
          </cell>
          <cell r="C19">
            <v>749446.52</v>
          </cell>
        </row>
        <row r="20">
          <cell r="A20" t="str">
            <v>E368</v>
          </cell>
          <cell r="B20" t="str">
            <v>Line Transformers</v>
          </cell>
          <cell r="C20">
            <v>375399</v>
          </cell>
        </row>
        <row r="21">
          <cell r="A21" t="str">
            <v>E369</v>
          </cell>
          <cell r="B21" t="str">
            <v>Services</v>
          </cell>
          <cell r="C21">
            <v>84258.13</v>
          </cell>
        </row>
        <row r="22">
          <cell r="A22" t="str">
            <v>E370</v>
          </cell>
          <cell r="B22" t="str">
            <v>Meters</v>
          </cell>
          <cell r="C22">
            <v>68417.070000000007</v>
          </cell>
        </row>
        <row r="23">
          <cell r="A23" t="str">
            <v>E373</v>
          </cell>
          <cell r="B23" t="str">
            <v>Street Light &amp; Signals</v>
          </cell>
          <cell r="C23">
            <v>265147.57</v>
          </cell>
        </row>
        <row r="24">
          <cell r="A24" t="str">
            <v>E390</v>
          </cell>
          <cell r="B24" t="str">
            <v>Structures &amp; Improvements</v>
          </cell>
          <cell r="C24">
            <v>120080.94</v>
          </cell>
        </row>
        <row r="25">
          <cell r="A25" t="str">
            <v>E391</v>
          </cell>
          <cell r="B25" t="str">
            <v>Office Furniture &amp; Equip</v>
          </cell>
          <cell r="C25">
            <v>406074.92</v>
          </cell>
        </row>
        <row r="26">
          <cell r="A26" t="str">
            <v>E392</v>
          </cell>
          <cell r="B26" t="str">
            <v>Transportation Equip</v>
          </cell>
          <cell r="C26">
            <v>242229.75</v>
          </cell>
        </row>
        <row r="27">
          <cell r="A27" t="str">
            <v>E394</v>
          </cell>
          <cell r="B27" t="str">
            <v>Tools, Shop &amp; Garage Eq</v>
          </cell>
          <cell r="C27">
            <v>3014.86</v>
          </cell>
        </row>
        <row r="28">
          <cell r="A28" t="str">
            <v>E395</v>
          </cell>
          <cell r="B28" t="str">
            <v>Laboratory Equipment</v>
          </cell>
          <cell r="C28">
            <v>7848.5</v>
          </cell>
        </row>
        <row r="29">
          <cell r="B29" t="str">
            <v>Subtotal</v>
          </cell>
          <cell r="C29">
            <v>4389717.8</v>
          </cell>
        </row>
        <row r="31">
          <cell r="A31" t="str">
            <v>Natural Gas</v>
          </cell>
        </row>
        <row r="32">
          <cell r="A32" t="str">
            <v>G367</v>
          </cell>
          <cell r="B32" t="str">
            <v>Mains</v>
          </cell>
          <cell r="C32">
            <v>1575.1</v>
          </cell>
        </row>
        <row r="33">
          <cell r="A33" t="str">
            <v>G376</v>
          </cell>
          <cell r="B33" t="str">
            <v>Mains</v>
          </cell>
          <cell r="C33">
            <v>1370862.55</v>
          </cell>
        </row>
        <row r="34">
          <cell r="A34" t="str">
            <v>G378</v>
          </cell>
          <cell r="B34" t="str">
            <v>Meas &amp; Reg Equip-General</v>
          </cell>
          <cell r="C34">
            <v>90440.79</v>
          </cell>
        </row>
        <row r="35">
          <cell r="A35" t="str">
            <v>G380</v>
          </cell>
          <cell r="B35" t="str">
            <v>Services</v>
          </cell>
          <cell r="C35">
            <v>511369.25</v>
          </cell>
        </row>
        <row r="36">
          <cell r="A36" t="str">
            <v>G381</v>
          </cell>
          <cell r="B36" t="str">
            <v>Meters</v>
          </cell>
          <cell r="C36">
            <v>3351.49</v>
          </cell>
        </row>
        <row r="37">
          <cell r="A37" t="str">
            <v>G382</v>
          </cell>
          <cell r="B37" t="str">
            <v>Meter Installations</v>
          </cell>
          <cell r="C37">
            <v>-738.09</v>
          </cell>
        </row>
        <row r="38">
          <cell r="A38" t="str">
            <v>G390</v>
          </cell>
          <cell r="B38" t="str">
            <v>Structures &amp; Improvements</v>
          </cell>
          <cell r="C38">
            <v>126345.06299999999</v>
          </cell>
        </row>
        <row r="39">
          <cell r="A39" t="str">
            <v>G391</v>
          </cell>
          <cell r="B39" t="str">
            <v>Office Furniture &amp; Equip</v>
          </cell>
          <cell r="C39">
            <v>323188.34000000003</v>
          </cell>
        </row>
        <row r="40">
          <cell r="A40" t="str">
            <v>G392</v>
          </cell>
          <cell r="B40" t="str">
            <v>Transportation Equip</v>
          </cell>
          <cell r="C40">
            <v>403210.31</v>
          </cell>
        </row>
        <row r="41">
          <cell r="A41" t="str">
            <v>G394</v>
          </cell>
          <cell r="B41" t="str">
            <v>Tools, Shop &amp; Garage Eq</v>
          </cell>
          <cell r="C41">
            <v>7499.09</v>
          </cell>
        </row>
        <row r="42">
          <cell r="B42" t="str">
            <v>Subtotal</v>
          </cell>
          <cell r="C42">
            <v>2837103.8929999997</v>
          </cell>
        </row>
        <row r="44">
          <cell r="A44" t="str">
            <v>Water</v>
          </cell>
        </row>
        <row r="45">
          <cell r="A45" t="str">
            <v>W310</v>
          </cell>
          <cell r="B45" t="str">
            <v>Land &amp; Land Rights</v>
          </cell>
          <cell r="C45">
            <v>310782.14</v>
          </cell>
        </row>
        <row r="46">
          <cell r="A46" t="str">
            <v>W312</v>
          </cell>
          <cell r="B46" t="str">
            <v>Collect/Impound Reservoirs</v>
          </cell>
          <cell r="C46">
            <v>57199.46</v>
          </cell>
        </row>
        <row r="47">
          <cell r="A47" t="str">
            <v>W313</v>
          </cell>
          <cell r="B47" t="str">
            <v>Lakes, Rivers &amp; Intakes</v>
          </cell>
          <cell r="C47">
            <v>678150.56</v>
          </cell>
        </row>
        <row r="48">
          <cell r="A48" t="str">
            <v>W316</v>
          </cell>
          <cell r="B48" t="str">
            <v>Supply Mains</v>
          </cell>
          <cell r="C48">
            <v>165469.43</v>
          </cell>
        </row>
        <row r="49">
          <cell r="A49" t="str">
            <v>W321</v>
          </cell>
          <cell r="B49" t="str">
            <v>Structures &amp; Improvements</v>
          </cell>
          <cell r="C49">
            <v>84312.15</v>
          </cell>
        </row>
        <row r="50">
          <cell r="A50" t="str">
            <v>W325</v>
          </cell>
          <cell r="B50" t="str">
            <v>Electric Pumping Equip</v>
          </cell>
          <cell r="C50">
            <v>118966.84</v>
          </cell>
        </row>
        <row r="51">
          <cell r="A51" t="str">
            <v>W331</v>
          </cell>
          <cell r="B51" t="str">
            <v>Structures &amp; Improvements</v>
          </cell>
          <cell r="C51">
            <v>455491.04</v>
          </cell>
        </row>
        <row r="52">
          <cell r="A52" t="str">
            <v>W332</v>
          </cell>
          <cell r="B52" t="str">
            <v>Water Treatment Equip</v>
          </cell>
          <cell r="C52">
            <v>4838357.3099999996</v>
          </cell>
        </row>
        <row r="53">
          <cell r="A53" t="str">
            <v>W342</v>
          </cell>
          <cell r="B53" t="str">
            <v>Dist Reservoirs &amp; Standpip</v>
          </cell>
          <cell r="C53">
            <v>137115.35999999999</v>
          </cell>
        </row>
        <row r="54">
          <cell r="A54" t="str">
            <v>W343</v>
          </cell>
          <cell r="B54" t="str">
            <v>Trans &amp; Distrib Mains</v>
          </cell>
          <cell r="C54">
            <v>2484987.9</v>
          </cell>
        </row>
        <row r="55">
          <cell r="A55" t="str">
            <v>W345</v>
          </cell>
          <cell r="B55" t="str">
            <v>Services</v>
          </cell>
          <cell r="C55">
            <v>291888.08</v>
          </cell>
        </row>
        <row r="56">
          <cell r="A56" t="str">
            <v>W346</v>
          </cell>
          <cell r="B56" t="str">
            <v>Meters</v>
          </cell>
          <cell r="C56">
            <v>22935</v>
          </cell>
        </row>
        <row r="57">
          <cell r="A57" t="str">
            <v>W347</v>
          </cell>
          <cell r="B57" t="str">
            <v>Meter Installations</v>
          </cell>
          <cell r="C57">
            <v>13539.55</v>
          </cell>
        </row>
        <row r="58">
          <cell r="A58" t="str">
            <v>W348</v>
          </cell>
          <cell r="B58" t="str">
            <v>Hydrants</v>
          </cell>
          <cell r="C58">
            <v>27771.32</v>
          </cell>
        </row>
        <row r="59">
          <cell r="A59" t="str">
            <v>W390</v>
          </cell>
          <cell r="B59" t="str">
            <v>Structures &amp; Improvements</v>
          </cell>
          <cell r="C59">
            <v>65107.46</v>
          </cell>
        </row>
        <row r="60">
          <cell r="A60" t="str">
            <v>W391</v>
          </cell>
          <cell r="B60" t="str">
            <v>Office Furniture &amp; Equip</v>
          </cell>
          <cell r="C60">
            <v>362907.47</v>
          </cell>
        </row>
        <row r="61">
          <cell r="A61" t="str">
            <v>W392</v>
          </cell>
          <cell r="B61" t="str">
            <v>Transportation Equip</v>
          </cell>
          <cell r="C61">
            <v>258898.69</v>
          </cell>
        </row>
        <row r="62">
          <cell r="A62" t="str">
            <v>W394</v>
          </cell>
          <cell r="B62" t="str">
            <v>Tools, Shop &amp; Garage Eq</v>
          </cell>
          <cell r="C62">
            <v>64548.800000000003</v>
          </cell>
        </row>
        <row r="63">
          <cell r="A63" t="str">
            <v>W395</v>
          </cell>
          <cell r="B63" t="str">
            <v>Laboratory Equipment</v>
          </cell>
          <cell r="C63">
            <v>97599.85</v>
          </cell>
        </row>
        <row r="64">
          <cell r="B64" t="str">
            <v>Subtotal</v>
          </cell>
          <cell r="C64">
            <v>10536028.410000002</v>
          </cell>
        </row>
        <row r="66">
          <cell r="A66" t="str">
            <v>Transit</v>
          </cell>
        </row>
        <row r="67">
          <cell r="A67" t="str">
            <v>T1106</v>
          </cell>
          <cell r="B67" t="str">
            <v>Structures &amp; Improvements</v>
          </cell>
          <cell r="C67">
            <v>5317853.3099999996</v>
          </cell>
        </row>
        <row r="68">
          <cell r="A68" t="str">
            <v>T1111</v>
          </cell>
          <cell r="B68" t="str">
            <v>Service Cars &amp; Equip</v>
          </cell>
          <cell r="C68">
            <v>30970.46</v>
          </cell>
        </row>
        <row r="69">
          <cell r="A69" t="str">
            <v>T1113</v>
          </cell>
          <cell r="B69" t="str">
            <v>Furniture &amp; Office Equip</v>
          </cell>
          <cell r="C69">
            <v>48176.81</v>
          </cell>
        </row>
        <row r="70">
          <cell r="A70" t="str">
            <v>T1114</v>
          </cell>
          <cell r="B70" t="str">
            <v>Misc Equipment</v>
          </cell>
          <cell r="C70">
            <v>36068.94</v>
          </cell>
        </row>
        <row r="71">
          <cell r="B71" t="str">
            <v>Subtotal</v>
          </cell>
          <cell r="C71">
            <v>5433069.5199999996</v>
          </cell>
        </row>
        <row r="73">
          <cell r="A73" t="str">
            <v>Telecommunications</v>
          </cell>
        </row>
        <row r="74">
          <cell r="A74">
            <v>32.2121</v>
          </cell>
          <cell r="B74" t="str">
            <v>Buildings</v>
          </cell>
          <cell r="C74">
            <v>12205.37</v>
          </cell>
        </row>
        <row r="75">
          <cell r="A75">
            <v>32.222999999999999</v>
          </cell>
          <cell r="B75" t="str">
            <v>Central Office-Transmission</v>
          </cell>
          <cell r="C75">
            <v>1136440.43</v>
          </cell>
        </row>
        <row r="76">
          <cell r="A76">
            <v>32.231000000000002</v>
          </cell>
          <cell r="B76" t="str">
            <v>Information Origination/Termination</v>
          </cell>
          <cell r="C76">
            <v>173861.77</v>
          </cell>
        </row>
        <row r="77">
          <cell r="A77">
            <v>32.241</v>
          </cell>
          <cell r="B77" t="str">
            <v>Cable and Wire Facilities</v>
          </cell>
          <cell r="C77">
            <v>928829.9</v>
          </cell>
        </row>
        <row r="78">
          <cell r="A78">
            <v>32.2682</v>
          </cell>
          <cell r="B78" t="str">
            <v>Leasehold Improvements</v>
          </cell>
          <cell r="C78">
            <v>102278.17</v>
          </cell>
        </row>
        <row r="79">
          <cell r="B79" t="str">
            <v>Subtotal</v>
          </cell>
          <cell r="C79">
            <v>2353615.64</v>
          </cell>
        </row>
        <row r="81">
          <cell r="A81" t="str">
            <v>Items not to be included</v>
          </cell>
        </row>
        <row r="82">
          <cell r="A82" t="str">
            <v>BUSC09 to Non Cap Exp</v>
          </cell>
          <cell r="B82" t="str">
            <v>To Exp</v>
          </cell>
          <cell r="C82">
            <v>66655.05</v>
          </cell>
        </row>
        <row r="83">
          <cell r="A83" t="str">
            <v>C370</v>
          </cell>
          <cell r="B83" t="str">
            <v>Land &amp; Land Rights</v>
          </cell>
          <cell r="C83">
            <v>2278.5700000000002</v>
          </cell>
        </row>
        <row r="84">
          <cell r="A84" t="str">
            <v>C371</v>
          </cell>
          <cell r="B84" t="str">
            <v>Structures &amp; Improvements</v>
          </cell>
          <cell r="C84">
            <v>-47057.39</v>
          </cell>
        </row>
        <row r="85">
          <cell r="A85" t="str">
            <v>C372</v>
          </cell>
          <cell r="B85" t="str">
            <v>Office Furniture &amp; Equip</v>
          </cell>
          <cell r="C85">
            <v>451786.52</v>
          </cell>
        </row>
        <row r="86">
          <cell r="A86" t="str">
            <v>C373</v>
          </cell>
          <cell r="B86" t="str">
            <v>Transportation Equip</v>
          </cell>
          <cell r="C86">
            <v>46190.02</v>
          </cell>
        </row>
        <row r="87">
          <cell r="A87" t="str">
            <v>Carbon Seq</v>
          </cell>
          <cell r="B87" t="str">
            <v>Carbon Seq</v>
          </cell>
          <cell r="C87">
            <v>328568.99</v>
          </cell>
        </row>
        <row r="88">
          <cell r="A88" t="str">
            <v>CS372</v>
          </cell>
          <cell r="B88" t="str">
            <v>Office Equipment &amp; Supplies</v>
          </cell>
          <cell r="C88">
            <v>240931.3</v>
          </cell>
        </row>
        <row r="89">
          <cell r="A89" t="str">
            <v>CS373</v>
          </cell>
          <cell r="B89" t="str">
            <v>Transportation Equip</v>
          </cell>
          <cell r="C89">
            <v>213756.64</v>
          </cell>
        </row>
        <row r="90">
          <cell r="A90" t="str">
            <v>ECDC01to Non Cap Exp</v>
          </cell>
          <cell r="B90" t="str">
            <v>To Non Cap Exp</v>
          </cell>
          <cell r="C90">
            <v>9900</v>
          </cell>
        </row>
        <row r="91">
          <cell r="B91" t="str">
            <v>Not to be Included</v>
          </cell>
          <cell r="C91">
            <v>1313009.7000000002</v>
          </cell>
        </row>
        <row r="94">
          <cell r="A94" t="str">
            <v>Subtotals</v>
          </cell>
          <cell r="C94">
            <v>28557886.693</v>
          </cell>
        </row>
        <row r="95">
          <cell r="A95" t="str">
            <v>Items not to be included</v>
          </cell>
          <cell r="C95">
            <v>1313009.7000000002</v>
          </cell>
        </row>
        <row r="96">
          <cell r="A96" t="str">
            <v>Total September 2012 CWIP</v>
          </cell>
          <cell r="C96">
            <v>29870896.392999999</v>
          </cell>
        </row>
      </sheetData>
      <sheetData sheetId="6"/>
      <sheetData sheetId="7"/>
      <sheetData sheetId="8"/>
      <sheetData sheetId="9">
        <row r="3">
          <cell r="AB3" t="str">
            <v>2012-09-30</v>
          </cell>
        </row>
        <row r="6">
          <cell r="D6" t="str">
            <v>Electric Operating Expenses</v>
          </cell>
          <cell r="G6"/>
          <cell r="H6"/>
          <cell r="I6"/>
          <cell r="J6"/>
          <cell r="K6"/>
          <cell r="L6"/>
          <cell r="M6"/>
          <cell r="N6"/>
          <cell r="O6"/>
          <cell r="P6"/>
          <cell r="Q6"/>
          <cell r="R6"/>
          <cell r="S6"/>
        </row>
        <row r="7">
          <cell r="D7" t="str">
            <v>James River Power Station</v>
          </cell>
          <cell r="G7"/>
          <cell r="H7"/>
          <cell r="I7"/>
          <cell r="J7"/>
          <cell r="K7"/>
          <cell r="L7"/>
          <cell r="M7"/>
          <cell r="N7"/>
          <cell r="O7"/>
          <cell r="P7"/>
          <cell r="Q7"/>
          <cell r="R7"/>
          <cell r="S7"/>
        </row>
        <row r="8">
          <cell r="G8"/>
          <cell r="H8"/>
          <cell r="I8"/>
          <cell r="J8"/>
          <cell r="K8"/>
          <cell r="L8"/>
          <cell r="M8"/>
          <cell r="N8"/>
          <cell r="O8"/>
          <cell r="P8"/>
          <cell r="Q8"/>
          <cell r="R8"/>
          <cell r="S8" t="str">
            <v>This Year</v>
          </cell>
        </row>
        <row r="9">
          <cell r="D9" t="str">
            <v>Production Expense:</v>
          </cell>
          <cell r="E9"/>
          <cell r="F9"/>
          <cell r="S9"/>
        </row>
        <row r="10">
          <cell r="D10" t="str">
            <v>Operation:</v>
          </cell>
        </row>
        <row r="11">
          <cell r="D11" t="str">
            <v>Production Fuel:</v>
          </cell>
          <cell r="S11"/>
        </row>
        <row r="12">
          <cell r="D12">
            <v>501000</v>
          </cell>
          <cell r="E12" t="str">
            <v xml:space="preserve">  Fuel - Natural Gas</v>
          </cell>
          <cell r="F12" t="str">
            <v>$</v>
          </cell>
          <cell r="G12">
            <v>33229.57</v>
          </cell>
          <cell r="H12">
            <v>11286.3</v>
          </cell>
          <cell r="I12">
            <v>23713.67</v>
          </cell>
          <cell r="J12">
            <v>140862.29</v>
          </cell>
          <cell r="K12">
            <v>27297.13</v>
          </cell>
          <cell r="L12">
            <v>745105.93</v>
          </cell>
          <cell r="M12">
            <v>1119819.48</v>
          </cell>
          <cell r="N12">
            <v>1107061.1200000001</v>
          </cell>
          <cell r="O12">
            <v>444821.48</v>
          </cell>
          <cell r="P12">
            <v>49775.42</v>
          </cell>
          <cell r="Q12">
            <v>113497.56</v>
          </cell>
          <cell r="R12">
            <v>267344.65999999997</v>
          </cell>
          <cell r="S12">
            <v>4083814.61</v>
          </cell>
        </row>
        <row r="13">
          <cell r="D13">
            <v>501001</v>
          </cell>
          <cell r="E13" t="str">
            <v xml:space="preserve">  Fuel - Coal</v>
          </cell>
          <cell r="G13">
            <v>2409655.27</v>
          </cell>
          <cell r="H13">
            <v>441523.47</v>
          </cell>
          <cell r="I13">
            <v>653820.73</v>
          </cell>
          <cell r="J13">
            <v>427710.03</v>
          </cell>
          <cell r="K13">
            <v>1072218.6100000001</v>
          </cell>
          <cell r="L13">
            <v>329678.15000000002</v>
          </cell>
          <cell r="M13">
            <v>5316.89</v>
          </cell>
          <cell r="N13">
            <v>490096.36</v>
          </cell>
          <cell r="O13">
            <v>2263058.81</v>
          </cell>
          <cell r="P13">
            <v>3929099.81</v>
          </cell>
          <cell r="Q13">
            <v>2527359.29</v>
          </cell>
          <cell r="R13">
            <v>1317418.55</v>
          </cell>
          <cell r="S13">
            <v>15866955.970000003</v>
          </cell>
        </row>
        <row r="14">
          <cell r="D14">
            <v>501002</v>
          </cell>
          <cell r="E14" t="str">
            <v xml:space="preserve">  Fuel - Propane</v>
          </cell>
          <cell r="G14">
            <v>0</v>
          </cell>
          <cell r="H14">
            <v>0</v>
          </cell>
          <cell r="I14">
            <v>0</v>
          </cell>
          <cell r="J14">
            <v>0</v>
          </cell>
          <cell r="K14">
            <v>0</v>
          </cell>
          <cell r="L14">
            <v>0</v>
          </cell>
          <cell r="M14">
            <v>0</v>
          </cell>
          <cell r="N14">
            <v>0</v>
          </cell>
          <cell r="O14">
            <v>0</v>
          </cell>
          <cell r="P14">
            <v>0</v>
          </cell>
          <cell r="Q14">
            <v>0</v>
          </cell>
          <cell r="R14">
            <v>0</v>
          </cell>
          <cell r="S14">
            <v>0</v>
          </cell>
        </row>
        <row r="15">
          <cell r="D15">
            <v>501003</v>
          </cell>
          <cell r="E15" t="str">
            <v xml:space="preserve">  Fuel - Fuel Oil</v>
          </cell>
          <cell r="G15">
            <v>0</v>
          </cell>
          <cell r="H15">
            <v>0</v>
          </cell>
          <cell r="I15">
            <v>0</v>
          </cell>
          <cell r="J15">
            <v>0</v>
          </cell>
          <cell r="K15">
            <v>0</v>
          </cell>
          <cell r="L15">
            <v>0</v>
          </cell>
          <cell r="M15">
            <v>0</v>
          </cell>
          <cell r="N15">
            <v>0</v>
          </cell>
          <cell r="O15">
            <v>0</v>
          </cell>
          <cell r="P15">
            <v>0</v>
          </cell>
          <cell r="Q15">
            <v>0</v>
          </cell>
          <cell r="R15">
            <v>0</v>
          </cell>
          <cell r="S15">
            <v>0</v>
          </cell>
        </row>
        <row r="16">
          <cell r="D16">
            <v>501004</v>
          </cell>
          <cell r="E16" t="str">
            <v xml:space="preserve">  Fuel Handling</v>
          </cell>
          <cell r="G16">
            <v>73849.09</v>
          </cell>
          <cell r="H16">
            <v>48659.360000000001</v>
          </cell>
          <cell r="I16">
            <v>11629.12</v>
          </cell>
          <cell r="J16">
            <v>172337.77</v>
          </cell>
          <cell r="K16">
            <v>183756.68</v>
          </cell>
          <cell r="L16">
            <v>34106.93</v>
          </cell>
          <cell r="M16">
            <v>32221.02</v>
          </cell>
          <cell r="N16">
            <v>22125.87</v>
          </cell>
          <cell r="O16">
            <v>39585.47</v>
          </cell>
          <cell r="P16">
            <v>72865.899999999994</v>
          </cell>
          <cell r="Q16">
            <v>76817</v>
          </cell>
          <cell r="R16">
            <v>22250.68</v>
          </cell>
          <cell r="S16">
            <v>790204.89</v>
          </cell>
        </row>
        <row r="17">
          <cell r="D17">
            <v>501005</v>
          </cell>
          <cell r="E17" t="str">
            <v xml:space="preserve">  Fuel - Coal - Judgment</v>
          </cell>
          <cell r="G17">
            <v>0</v>
          </cell>
          <cell r="H17">
            <v>0</v>
          </cell>
          <cell r="I17">
            <v>0</v>
          </cell>
          <cell r="J17">
            <v>0</v>
          </cell>
          <cell r="K17">
            <v>0</v>
          </cell>
          <cell r="L17">
            <v>0</v>
          </cell>
          <cell r="M17">
            <v>0</v>
          </cell>
          <cell r="N17">
            <v>0</v>
          </cell>
          <cell r="O17">
            <v>0</v>
          </cell>
          <cell r="P17">
            <v>0</v>
          </cell>
          <cell r="Q17">
            <v>0</v>
          </cell>
          <cell r="R17">
            <v>0</v>
          </cell>
          <cell r="S17">
            <v>0</v>
          </cell>
        </row>
        <row r="18">
          <cell r="D18">
            <v>501013</v>
          </cell>
          <cell r="E18" t="str">
            <v xml:space="preserve">  Fuel - Biomass</v>
          </cell>
          <cell r="G18">
            <v>0</v>
          </cell>
          <cell r="H18">
            <v>0</v>
          </cell>
          <cell r="I18">
            <v>0</v>
          </cell>
          <cell r="J18">
            <v>0</v>
          </cell>
          <cell r="K18">
            <v>0</v>
          </cell>
          <cell r="L18">
            <v>0</v>
          </cell>
          <cell r="M18">
            <v>0</v>
          </cell>
          <cell r="N18">
            <v>0</v>
          </cell>
          <cell r="O18">
            <v>0</v>
          </cell>
          <cell r="P18">
            <v>0</v>
          </cell>
          <cell r="Q18">
            <v>0</v>
          </cell>
          <cell r="R18">
            <v>0</v>
          </cell>
          <cell r="S18">
            <v>0</v>
          </cell>
        </row>
        <row r="19">
          <cell r="D19"/>
          <cell r="E19" t="str">
            <v>Total Production Fuel</v>
          </cell>
          <cell r="S19">
            <v>20740975.470000003</v>
          </cell>
        </row>
        <row r="20">
          <cell r="D20" t="str">
            <v>Other Production:</v>
          </cell>
        </row>
        <row r="21">
          <cell r="D21">
            <v>500000</v>
          </cell>
          <cell r="E21" t="str">
            <v xml:space="preserve">  Supervision and Engineering</v>
          </cell>
          <cell r="G21">
            <v>63341.88</v>
          </cell>
          <cell r="H21">
            <v>57002.96</v>
          </cell>
          <cell r="I21">
            <v>89535.56</v>
          </cell>
          <cell r="J21">
            <v>65577.759999999995</v>
          </cell>
          <cell r="K21">
            <v>63194.02</v>
          </cell>
          <cell r="L21">
            <v>60948.12</v>
          </cell>
          <cell r="M21">
            <v>66894.94</v>
          </cell>
          <cell r="N21">
            <v>72924.58</v>
          </cell>
          <cell r="O21">
            <v>45763.02</v>
          </cell>
          <cell r="P21">
            <v>47210.28</v>
          </cell>
          <cell r="Q21">
            <v>54137.68</v>
          </cell>
          <cell r="R21">
            <v>44907.64</v>
          </cell>
          <cell r="S21">
            <v>731438.44</v>
          </cell>
        </row>
        <row r="22">
          <cell r="D22">
            <v>502000</v>
          </cell>
          <cell r="E22" t="str">
            <v xml:space="preserve">  Steam Expenses</v>
          </cell>
          <cell r="G22">
            <v>229716.42</v>
          </cell>
          <cell r="H22">
            <v>263784.62</v>
          </cell>
          <cell r="I22">
            <v>219762.45</v>
          </cell>
          <cell r="J22">
            <v>243383.04000000001</v>
          </cell>
          <cell r="K22">
            <v>235217.97</v>
          </cell>
          <cell r="L22">
            <v>211810.39</v>
          </cell>
          <cell r="M22">
            <v>208573.73</v>
          </cell>
          <cell r="N22">
            <v>239684.43</v>
          </cell>
          <cell r="O22">
            <v>260878.75</v>
          </cell>
          <cell r="P22">
            <v>357074.59</v>
          </cell>
          <cell r="Q22">
            <v>326607.71000000002</v>
          </cell>
          <cell r="R22">
            <v>235239.49</v>
          </cell>
          <cell r="S22">
            <v>3031733.59</v>
          </cell>
        </row>
        <row r="23">
          <cell r="D23"/>
          <cell r="E23" t="str">
            <v xml:space="preserve">  Pollution Control Expenses</v>
          </cell>
          <cell r="S23">
            <v>50921.4</v>
          </cell>
        </row>
        <row r="24">
          <cell r="D24">
            <v>504001</v>
          </cell>
          <cell r="E24" t="str">
            <v xml:space="preserve">  Electric Transferred - Credit</v>
          </cell>
          <cell r="G24">
            <v>0</v>
          </cell>
          <cell r="H24">
            <v>0</v>
          </cell>
          <cell r="I24">
            <v>0</v>
          </cell>
          <cell r="J24">
            <v>0</v>
          </cell>
          <cell r="K24">
            <v>0</v>
          </cell>
          <cell r="L24">
            <v>0</v>
          </cell>
          <cell r="M24">
            <v>0</v>
          </cell>
          <cell r="N24">
            <v>0</v>
          </cell>
          <cell r="O24">
            <v>0</v>
          </cell>
          <cell r="P24">
            <v>0</v>
          </cell>
          <cell r="Q24">
            <v>0</v>
          </cell>
          <cell r="R24">
            <v>0</v>
          </cell>
          <cell r="S24">
            <v>0</v>
          </cell>
        </row>
        <row r="25">
          <cell r="D25">
            <v>505000</v>
          </cell>
          <cell r="E25" t="str">
            <v xml:space="preserve">  Electric Expenses</v>
          </cell>
          <cell r="G25">
            <v>33374.81</v>
          </cell>
          <cell r="H25">
            <v>37026.22</v>
          </cell>
          <cell r="I25">
            <v>30562.03</v>
          </cell>
          <cell r="J25">
            <v>36100.67</v>
          </cell>
          <cell r="K25">
            <v>40183.81</v>
          </cell>
          <cell r="L25">
            <v>31130.15</v>
          </cell>
          <cell r="M25">
            <v>31146.42</v>
          </cell>
          <cell r="N25">
            <v>35814.269999999997</v>
          </cell>
          <cell r="O25">
            <v>38407.480000000003</v>
          </cell>
          <cell r="P25">
            <v>55405.4</v>
          </cell>
          <cell r="Q25">
            <v>52580.66</v>
          </cell>
          <cell r="R25">
            <v>38722.17</v>
          </cell>
          <cell r="S25">
            <v>460454.09</v>
          </cell>
        </row>
        <row r="26">
          <cell r="D26">
            <v>506000</v>
          </cell>
          <cell r="E26" t="str">
            <v xml:space="preserve">  Misc. Steam Power Expenses</v>
          </cell>
          <cell r="G26">
            <v>43949.4</v>
          </cell>
          <cell r="H26">
            <v>24126.11</v>
          </cell>
          <cell r="I26">
            <v>27942.89</v>
          </cell>
          <cell r="J26">
            <v>29763.31</v>
          </cell>
          <cell r="K26">
            <v>30408.47</v>
          </cell>
          <cell r="L26">
            <v>26488.2</v>
          </cell>
          <cell r="M26">
            <v>29033.759999999998</v>
          </cell>
          <cell r="N26">
            <v>36295.480000000003</v>
          </cell>
          <cell r="O26">
            <v>43536.43</v>
          </cell>
          <cell r="P26">
            <v>46977.94</v>
          </cell>
          <cell r="Q26">
            <v>47977.47</v>
          </cell>
          <cell r="R26">
            <v>40505.29</v>
          </cell>
          <cell r="S26">
            <v>427004.75</v>
          </cell>
        </row>
        <row r="27">
          <cell r="D27">
            <v>509000</v>
          </cell>
          <cell r="E27" t="str">
            <v xml:space="preserve">  Clean Air Allowances</v>
          </cell>
          <cell r="G27">
            <v>0</v>
          </cell>
          <cell r="H27">
            <v>0</v>
          </cell>
          <cell r="I27">
            <v>0</v>
          </cell>
          <cell r="J27">
            <v>0</v>
          </cell>
          <cell r="K27">
            <v>0</v>
          </cell>
          <cell r="L27">
            <v>0</v>
          </cell>
          <cell r="M27">
            <v>0</v>
          </cell>
          <cell r="N27">
            <v>0</v>
          </cell>
          <cell r="O27">
            <v>0</v>
          </cell>
          <cell r="P27">
            <v>0</v>
          </cell>
          <cell r="Q27">
            <v>0</v>
          </cell>
          <cell r="R27">
            <v>0</v>
          </cell>
          <cell r="S27">
            <v>0</v>
          </cell>
        </row>
        <row r="28">
          <cell r="D28"/>
          <cell r="E28" t="str">
            <v>Total Other Production</v>
          </cell>
          <cell r="S28">
            <v>4701552.2699999996</v>
          </cell>
        </row>
        <row r="29">
          <cell r="D29"/>
          <cell r="E29" t="str">
            <v>Total Operation</v>
          </cell>
          <cell r="S29">
            <v>25442527.740000002</v>
          </cell>
        </row>
        <row r="30">
          <cell r="D30" t="str">
            <v xml:space="preserve"> Maintenance:</v>
          </cell>
          <cell r="E30"/>
          <cell r="F30"/>
          <cell r="S30"/>
        </row>
        <row r="31">
          <cell r="D31">
            <v>510000</v>
          </cell>
          <cell r="E31" t="str">
            <v xml:space="preserve">  Supervision and Engineering</v>
          </cell>
          <cell r="G31">
            <v>2960</v>
          </cell>
          <cell r="H31">
            <v>20615.27</v>
          </cell>
          <cell r="I31">
            <v>5669.09</v>
          </cell>
          <cell r="J31">
            <v>6052.19</v>
          </cell>
          <cell r="K31">
            <v>1787.52</v>
          </cell>
          <cell r="L31">
            <v>3486.5</v>
          </cell>
          <cell r="M31">
            <v>231.95</v>
          </cell>
          <cell r="N31">
            <v>-404705.99</v>
          </cell>
          <cell r="O31">
            <v>858.57</v>
          </cell>
          <cell r="P31">
            <v>276.95</v>
          </cell>
          <cell r="Q31">
            <v>10787.95</v>
          </cell>
          <cell r="R31">
            <v>1360.09</v>
          </cell>
          <cell r="S31">
            <v>-350619.91</v>
          </cell>
        </row>
        <row r="32">
          <cell r="D32">
            <v>511000</v>
          </cell>
          <cell r="E32" t="str">
            <v xml:space="preserve">  Structures</v>
          </cell>
          <cell r="G32">
            <v>20237.84</v>
          </cell>
          <cell r="H32">
            <v>18149.330000000002</v>
          </cell>
          <cell r="I32">
            <v>18014.72</v>
          </cell>
          <cell r="J32">
            <v>36243.17</v>
          </cell>
          <cell r="K32">
            <v>29563.35</v>
          </cell>
          <cell r="L32">
            <v>40468.910000000003</v>
          </cell>
          <cell r="M32">
            <v>23500.71</v>
          </cell>
          <cell r="N32">
            <v>14076.9</v>
          </cell>
          <cell r="O32">
            <v>19382.41</v>
          </cell>
          <cell r="P32">
            <v>5287.89</v>
          </cell>
          <cell r="Q32">
            <v>21616.58</v>
          </cell>
          <cell r="R32">
            <v>30755.439999999999</v>
          </cell>
          <cell r="S32">
            <v>277297.25</v>
          </cell>
        </row>
        <row r="33">
          <cell r="D33">
            <v>512000</v>
          </cell>
          <cell r="E33" t="str">
            <v xml:space="preserve">  Boiler Plant</v>
          </cell>
          <cell r="G33">
            <v>547404.43999999994</v>
          </cell>
          <cell r="H33">
            <v>529920.79</v>
          </cell>
          <cell r="I33">
            <v>772197.24</v>
          </cell>
          <cell r="J33">
            <v>882636.1</v>
          </cell>
          <cell r="K33">
            <v>681091.01</v>
          </cell>
          <cell r="L33">
            <v>63423.839999999997</v>
          </cell>
          <cell r="M33">
            <v>303418.65999999997</v>
          </cell>
          <cell r="N33">
            <v>74335.97</v>
          </cell>
          <cell r="O33">
            <v>135573.94</v>
          </cell>
          <cell r="P33">
            <v>172063.4</v>
          </cell>
          <cell r="Q33">
            <v>211919.65</v>
          </cell>
          <cell r="R33">
            <v>90634.93</v>
          </cell>
          <cell r="S33">
            <v>4464619.97</v>
          </cell>
        </row>
        <row r="34">
          <cell r="D34">
            <v>512003</v>
          </cell>
          <cell r="E34" t="str">
            <v xml:space="preserve">  Pollution Control Plant</v>
          </cell>
          <cell r="G34">
            <v>46561.32</v>
          </cell>
          <cell r="H34">
            <v>88017.66</v>
          </cell>
          <cell r="I34">
            <v>154754.04</v>
          </cell>
          <cell r="J34">
            <v>23520.74</v>
          </cell>
          <cell r="K34">
            <v>23926.6</v>
          </cell>
          <cell r="L34">
            <v>37484.99</v>
          </cell>
          <cell r="M34">
            <v>22898.29</v>
          </cell>
          <cell r="N34">
            <v>38846.97</v>
          </cell>
          <cell r="O34">
            <v>18545.400000000001</v>
          </cell>
          <cell r="P34">
            <v>19858.73</v>
          </cell>
          <cell r="Q34">
            <v>31091.02</v>
          </cell>
          <cell r="R34">
            <v>24037.05</v>
          </cell>
          <cell r="S34">
            <v>529542.81000000006</v>
          </cell>
        </row>
        <row r="35">
          <cell r="D35">
            <v>513000</v>
          </cell>
          <cell r="E35" t="str">
            <v xml:space="preserve">  Electric Plant</v>
          </cell>
          <cell r="G35">
            <v>86936.9</v>
          </cell>
          <cell r="H35">
            <v>220677.01</v>
          </cell>
          <cell r="I35">
            <v>552382.6</v>
          </cell>
          <cell r="J35">
            <v>925661.5</v>
          </cell>
          <cell r="K35">
            <v>94762.6</v>
          </cell>
          <cell r="L35">
            <v>249261.05</v>
          </cell>
          <cell r="M35">
            <v>47471.93</v>
          </cell>
          <cell r="N35">
            <v>111846.1</v>
          </cell>
          <cell r="O35">
            <v>177714.07</v>
          </cell>
          <cell r="P35">
            <v>43498.54</v>
          </cell>
          <cell r="Q35">
            <v>37895.800000000003</v>
          </cell>
          <cell r="R35">
            <v>42694.07</v>
          </cell>
          <cell r="S35">
            <v>2590802.17</v>
          </cell>
        </row>
        <row r="36">
          <cell r="D36">
            <v>514000</v>
          </cell>
          <cell r="E36" t="str">
            <v xml:space="preserve">  Miscellaneous Steam Plant</v>
          </cell>
          <cell r="G36">
            <v>52765.62</v>
          </cell>
          <cell r="H36">
            <v>58891.02</v>
          </cell>
          <cell r="I36">
            <v>49237.81</v>
          </cell>
          <cell r="J36">
            <v>57364.74</v>
          </cell>
          <cell r="K36">
            <v>56668.73</v>
          </cell>
          <cell r="L36">
            <v>55069.75</v>
          </cell>
          <cell r="M36">
            <v>49275.85</v>
          </cell>
          <cell r="N36">
            <v>59659.02</v>
          </cell>
          <cell r="O36">
            <v>43221.84</v>
          </cell>
          <cell r="P36">
            <v>43306.12</v>
          </cell>
          <cell r="Q36">
            <v>51642.94</v>
          </cell>
          <cell r="R36">
            <v>41548.35</v>
          </cell>
          <cell r="S36">
            <v>618651.79</v>
          </cell>
        </row>
        <row r="37">
          <cell r="D37"/>
          <cell r="E37" t="str">
            <v>Total Maintenance</v>
          </cell>
          <cell r="S37">
            <v>8130294.0799999991</v>
          </cell>
        </row>
        <row r="38">
          <cell r="D38"/>
          <cell r="E38" t="str">
            <v>Total Production Expenses Steam</v>
          </cell>
          <cell r="F38" t="str">
            <v>$</v>
          </cell>
          <cell r="S38">
            <v>33572821.82</v>
          </cell>
        </row>
        <row r="39">
          <cell r="D39"/>
        </row>
        <row r="40">
          <cell r="D40"/>
          <cell r="E40" t="str">
            <v>Pollution Control Expenses</v>
          </cell>
        </row>
        <row r="41">
          <cell r="D41">
            <v>502003</v>
          </cell>
          <cell r="E41" t="str">
            <v>Pollution Control Expenses</v>
          </cell>
          <cell r="G41">
            <v>24363.200000000001</v>
          </cell>
          <cell r="H41">
            <v>884.73</v>
          </cell>
          <cell r="I41">
            <v>0</v>
          </cell>
          <cell r="J41">
            <v>0</v>
          </cell>
          <cell r="K41">
            <v>153.37</v>
          </cell>
          <cell r="L41">
            <v>699.84</v>
          </cell>
          <cell r="M41">
            <v>592.47</v>
          </cell>
          <cell r="N41">
            <v>-94603.9</v>
          </cell>
          <cell r="O41">
            <v>4.93</v>
          </cell>
          <cell r="P41">
            <v>0</v>
          </cell>
          <cell r="Q41">
            <v>0</v>
          </cell>
          <cell r="R41">
            <v>0</v>
          </cell>
          <cell r="S41">
            <v>-67905.36</v>
          </cell>
        </row>
        <row r="42">
          <cell r="D42">
            <v>502008</v>
          </cell>
          <cell r="E42" t="str">
            <v>Urea</v>
          </cell>
          <cell r="G42">
            <v>1900.82</v>
          </cell>
          <cell r="H42">
            <v>0</v>
          </cell>
          <cell r="I42">
            <v>0</v>
          </cell>
          <cell r="J42">
            <v>0</v>
          </cell>
          <cell r="K42">
            <v>0</v>
          </cell>
          <cell r="L42">
            <v>0</v>
          </cell>
          <cell r="M42">
            <v>0</v>
          </cell>
          <cell r="N42">
            <v>0</v>
          </cell>
          <cell r="O42">
            <v>7134.11</v>
          </cell>
          <cell r="P42">
            <v>11678.01</v>
          </cell>
          <cell r="Q42">
            <v>9865.93</v>
          </cell>
          <cell r="R42">
            <v>7600.89</v>
          </cell>
          <cell r="S42">
            <v>38179.760000000002</v>
          </cell>
        </row>
        <row r="43">
          <cell r="D43">
            <v>502010</v>
          </cell>
          <cell r="E43" t="str">
            <v>Trona</v>
          </cell>
          <cell r="G43">
            <v>0</v>
          </cell>
          <cell r="H43">
            <v>0</v>
          </cell>
          <cell r="I43">
            <v>0</v>
          </cell>
          <cell r="J43">
            <v>0</v>
          </cell>
          <cell r="K43">
            <v>0</v>
          </cell>
          <cell r="L43">
            <v>0</v>
          </cell>
          <cell r="M43">
            <v>0</v>
          </cell>
          <cell r="N43">
            <v>0</v>
          </cell>
          <cell r="O43">
            <v>0</v>
          </cell>
          <cell r="P43">
            <v>0</v>
          </cell>
          <cell r="Q43">
            <v>0</v>
          </cell>
          <cell r="R43">
            <v>0</v>
          </cell>
          <cell r="S43">
            <v>0</v>
          </cell>
        </row>
        <row r="44">
          <cell r="D44">
            <v>502011</v>
          </cell>
          <cell r="E44" t="str">
            <v>Sodium Bicarbonate</v>
          </cell>
          <cell r="G44">
            <v>0</v>
          </cell>
          <cell r="H44">
            <v>0</v>
          </cell>
          <cell r="I44">
            <v>0</v>
          </cell>
          <cell r="J44">
            <v>0</v>
          </cell>
          <cell r="K44">
            <v>0</v>
          </cell>
          <cell r="L44">
            <v>0</v>
          </cell>
          <cell r="M44">
            <v>0</v>
          </cell>
          <cell r="N44">
            <v>0</v>
          </cell>
          <cell r="O44">
            <v>0</v>
          </cell>
          <cell r="P44">
            <v>0</v>
          </cell>
          <cell r="Q44">
            <v>0</v>
          </cell>
          <cell r="R44">
            <v>0</v>
          </cell>
          <cell r="S44">
            <v>0</v>
          </cell>
        </row>
        <row r="45">
          <cell r="D45">
            <v>502012</v>
          </cell>
          <cell r="E45" t="str">
            <v>Halogen Prod Liquid</v>
          </cell>
          <cell r="G45">
            <v>0</v>
          </cell>
          <cell r="H45">
            <v>0</v>
          </cell>
          <cell r="I45">
            <v>0</v>
          </cell>
          <cell r="J45">
            <v>0</v>
          </cell>
          <cell r="K45">
            <v>0</v>
          </cell>
          <cell r="L45">
            <v>0</v>
          </cell>
          <cell r="M45">
            <v>0</v>
          </cell>
          <cell r="N45">
            <v>0</v>
          </cell>
          <cell r="O45">
            <v>0</v>
          </cell>
          <cell r="P45">
            <v>0</v>
          </cell>
          <cell r="Q45">
            <v>0</v>
          </cell>
          <cell r="R45">
            <v>0</v>
          </cell>
          <cell r="S45">
            <v>0</v>
          </cell>
        </row>
        <row r="46">
          <cell r="D46">
            <v>502013</v>
          </cell>
          <cell r="E46" t="str">
            <v>Dust Foam</v>
          </cell>
          <cell r="G46">
            <v>0</v>
          </cell>
          <cell r="H46">
            <v>37520</v>
          </cell>
          <cell r="I46">
            <v>0</v>
          </cell>
          <cell r="J46">
            <v>0</v>
          </cell>
          <cell r="K46">
            <v>0</v>
          </cell>
          <cell r="L46">
            <v>0</v>
          </cell>
          <cell r="M46">
            <v>0</v>
          </cell>
          <cell r="N46">
            <v>0</v>
          </cell>
          <cell r="O46">
            <v>0</v>
          </cell>
          <cell r="P46">
            <v>0</v>
          </cell>
          <cell r="Q46">
            <v>43127</v>
          </cell>
          <cell r="R46">
            <v>0</v>
          </cell>
          <cell r="S46">
            <v>80647</v>
          </cell>
        </row>
        <row r="47">
          <cell r="D47">
            <v>502014</v>
          </cell>
          <cell r="E47" t="str">
            <v>Activated Carbon</v>
          </cell>
          <cell r="G47">
            <v>0</v>
          </cell>
          <cell r="H47">
            <v>0</v>
          </cell>
          <cell r="I47">
            <v>0</v>
          </cell>
          <cell r="J47">
            <v>0</v>
          </cell>
          <cell r="K47">
            <v>0</v>
          </cell>
          <cell r="L47">
            <v>0</v>
          </cell>
          <cell r="M47">
            <v>0</v>
          </cell>
          <cell r="N47">
            <v>0</v>
          </cell>
          <cell r="O47">
            <v>0</v>
          </cell>
          <cell r="P47">
            <v>0</v>
          </cell>
          <cell r="Q47">
            <v>0</v>
          </cell>
          <cell r="R47">
            <v>0</v>
          </cell>
          <cell r="S47">
            <v>0</v>
          </cell>
        </row>
        <row r="48">
          <cell r="D48"/>
          <cell r="S48">
            <v>50921.4</v>
          </cell>
        </row>
        <row r="53">
          <cell r="D53" t="str">
            <v>Production Expense:</v>
          </cell>
          <cell r="E53"/>
          <cell r="F53"/>
          <cell r="S53"/>
        </row>
        <row r="54">
          <cell r="D54"/>
          <cell r="E54"/>
          <cell r="F54"/>
          <cell r="S54"/>
        </row>
        <row r="55">
          <cell r="D55" t="str">
            <v>Operation:</v>
          </cell>
          <cell r="E55"/>
          <cell r="F55"/>
          <cell r="S55"/>
        </row>
        <row r="56">
          <cell r="D56" t="str">
            <v>Production Fuel:</v>
          </cell>
          <cell r="E56"/>
          <cell r="F56"/>
          <cell r="S56"/>
        </row>
        <row r="57">
          <cell r="D57">
            <v>547003</v>
          </cell>
          <cell r="E57" t="str">
            <v xml:space="preserve">  Fuel - Fuel Oil</v>
          </cell>
          <cell r="F57" t="str">
            <v>$</v>
          </cell>
          <cell r="G57">
            <v>0</v>
          </cell>
          <cell r="H57">
            <v>0</v>
          </cell>
          <cell r="I57">
            <v>0</v>
          </cell>
          <cell r="J57">
            <v>0</v>
          </cell>
          <cell r="K57">
            <v>0</v>
          </cell>
          <cell r="L57">
            <v>0</v>
          </cell>
          <cell r="M57">
            <v>0</v>
          </cell>
          <cell r="N57">
            <v>0</v>
          </cell>
          <cell r="O57">
            <v>0</v>
          </cell>
          <cell r="P57">
            <v>0</v>
          </cell>
          <cell r="Q57">
            <v>0</v>
          </cell>
          <cell r="R57">
            <v>0</v>
          </cell>
          <cell r="S57">
            <v>0</v>
          </cell>
        </row>
        <row r="58">
          <cell r="D58"/>
          <cell r="E58"/>
          <cell r="F58"/>
          <cell r="S58"/>
        </row>
        <row r="59">
          <cell r="D59" t="str">
            <v>Other Production:</v>
          </cell>
          <cell r="E59"/>
          <cell r="F59"/>
          <cell r="S59"/>
        </row>
        <row r="60">
          <cell r="D60">
            <v>546000</v>
          </cell>
          <cell r="E60" t="str">
            <v xml:space="preserve">  Supervision and Engineering</v>
          </cell>
          <cell r="F60"/>
          <cell r="G60">
            <v>0</v>
          </cell>
          <cell r="H60">
            <v>0</v>
          </cell>
          <cell r="I60">
            <v>0</v>
          </cell>
          <cell r="J60">
            <v>0</v>
          </cell>
          <cell r="K60">
            <v>0</v>
          </cell>
          <cell r="L60">
            <v>0</v>
          </cell>
          <cell r="M60">
            <v>0</v>
          </cell>
          <cell r="N60">
            <v>0</v>
          </cell>
          <cell r="O60">
            <v>0</v>
          </cell>
          <cell r="P60">
            <v>0</v>
          </cell>
          <cell r="Q60">
            <v>0</v>
          </cell>
          <cell r="R60">
            <v>0</v>
          </cell>
          <cell r="S60">
            <v>0</v>
          </cell>
        </row>
        <row r="61">
          <cell r="D61">
            <v>548000</v>
          </cell>
          <cell r="E61" t="str">
            <v xml:space="preserve">  Generation Expenses</v>
          </cell>
          <cell r="F61"/>
          <cell r="G61">
            <v>0</v>
          </cell>
          <cell r="H61">
            <v>0</v>
          </cell>
          <cell r="I61">
            <v>0</v>
          </cell>
          <cell r="J61">
            <v>0</v>
          </cell>
          <cell r="K61">
            <v>0</v>
          </cell>
          <cell r="L61">
            <v>0</v>
          </cell>
          <cell r="M61">
            <v>0</v>
          </cell>
          <cell r="N61">
            <v>0</v>
          </cell>
          <cell r="O61">
            <v>0</v>
          </cell>
          <cell r="P61">
            <v>0</v>
          </cell>
          <cell r="Q61">
            <v>0</v>
          </cell>
          <cell r="R61">
            <v>0</v>
          </cell>
          <cell r="S61">
            <v>0</v>
          </cell>
        </row>
        <row r="62">
          <cell r="D62">
            <v>549000</v>
          </cell>
          <cell r="E62" t="str">
            <v xml:space="preserve">  Miscellaneous Expenses</v>
          </cell>
          <cell r="F62"/>
          <cell r="G62">
            <v>0</v>
          </cell>
          <cell r="H62">
            <v>20.39</v>
          </cell>
          <cell r="I62">
            <v>-20.39</v>
          </cell>
          <cell r="J62">
            <v>0</v>
          </cell>
          <cell r="K62">
            <v>0</v>
          </cell>
          <cell r="L62">
            <v>0</v>
          </cell>
          <cell r="M62">
            <v>0</v>
          </cell>
          <cell r="N62">
            <v>0</v>
          </cell>
          <cell r="O62">
            <v>0</v>
          </cell>
          <cell r="P62">
            <v>0</v>
          </cell>
          <cell r="Q62">
            <v>0</v>
          </cell>
          <cell r="R62">
            <v>0</v>
          </cell>
          <cell r="S62">
            <v>0</v>
          </cell>
        </row>
        <row r="63">
          <cell r="D63"/>
          <cell r="E63" t="str">
            <v xml:space="preserve">      Total Other Operation</v>
          </cell>
          <cell r="F63"/>
          <cell r="S63">
            <v>0</v>
          </cell>
        </row>
        <row r="64">
          <cell r="D64"/>
          <cell r="E64" t="str">
            <v>Total Operation</v>
          </cell>
          <cell r="F64"/>
          <cell r="S64">
            <v>0</v>
          </cell>
        </row>
        <row r="65">
          <cell r="D65" t="str">
            <v>Maintenance:</v>
          </cell>
          <cell r="E65"/>
          <cell r="F65"/>
          <cell r="S65"/>
        </row>
        <row r="66">
          <cell r="D66">
            <v>551000</v>
          </cell>
          <cell r="E66" t="str">
            <v xml:space="preserve">  Supervision and Engineering</v>
          </cell>
          <cell r="F66"/>
          <cell r="G66">
            <v>0</v>
          </cell>
          <cell r="H66">
            <v>0</v>
          </cell>
          <cell r="I66">
            <v>0</v>
          </cell>
          <cell r="J66">
            <v>0</v>
          </cell>
          <cell r="K66">
            <v>0</v>
          </cell>
          <cell r="L66">
            <v>0</v>
          </cell>
          <cell r="M66">
            <v>0</v>
          </cell>
          <cell r="N66">
            <v>0</v>
          </cell>
          <cell r="O66">
            <v>0</v>
          </cell>
          <cell r="P66">
            <v>0</v>
          </cell>
          <cell r="Q66">
            <v>0</v>
          </cell>
          <cell r="R66">
            <v>0</v>
          </cell>
          <cell r="S66">
            <v>0</v>
          </cell>
        </row>
        <row r="67">
          <cell r="D67">
            <v>552000</v>
          </cell>
          <cell r="E67" t="str">
            <v xml:space="preserve">  Structures</v>
          </cell>
          <cell r="F67"/>
          <cell r="G67">
            <v>0</v>
          </cell>
          <cell r="H67">
            <v>0</v>
          </cell>
          <cell r="I67">
            <v>0</v>
          </cell>
          <cell r="J67">
            <v>0</v>
          </cell>
          <cell r="K67">
            <v>0</v>
          </cell>
          <cell r="L67">
            <v>0</v>
          </cell>
          <cell r="M67">
            <v>0</v>
          </cell>
          <cell r="N67">
            <v>0</v>
          </cell>
          <cell r="O67">
            <v>0</v>
          </cell>
          <cell r="P67">
            <v>0</v>
          </cell>
          <cell r="Q67">
            <v>0</v>
          </cell>
          <cell r="R67">
            <v>0</v>
          </cell>
          <cell r="S67">
            <v>0</v>
          </cell>
        </row>
        <row r="68">
          <cell r="D68">
            <v>553001</v>
          </cell>
          <cell r="E68" t="str">
            <v xml:space="preserve">  Turbine</v>
          </cell>
          <cell r="F68"/>
          <cell r="G68">
            <v>0</v>
          </cell>
          <cell r="H68">
            <v>0</v>
          </cell>
          <cell r="I68">
            <v>0</v>
          </cell>
          <cell r="J68">
            <v>0</v>
          </cell>
          <cell r="K68">
            <v>0</v>
          </cell>
          <cell r="L68">
            <v>0</v>
          </cell>
          <cell r="M68">
            <v>0</v>
          </cell>
          <cell r="N68">
            <v>0</v>
          </cell>
          <cell r="O68">
            <v>0</v>
          </cell>
          <cell r="P68">
            <v>0</v>
          </cell>
          <cell r="Q68">
            <v>0</v>
          </cell>
          <cell r="R68">
            <v>0</v>
          </cell>
          <cell r="S68">
            <v>0</v>
          </cell>
        </row>
        <row r="69">
          <cell r="D69">
            <v>553000</v>
          </cell>
          <cell r="E69" t="str">
            <v xml:space="preserve">  Electric Plant</v>
          </cell>
          <cell r="F69"/>
          <cell r="G69">
            <v>0</v>
          </cell>
          <cell r="H69">
            <v>0</v>
          </cell>
          <cell r="I69">
            <v>0</v>
          </cell>
          <cell r="J69">
            <v>0</v>
          </cell>
          <cell r="K69">
            <v>0</v>
          </cell>
          <cell r="L69">
            <v>0</v>
          </cell>
          <cell r="M69">
            <v>0</v>
          </cell>
          <cell r="N69">
            <v>0</v>
          </cell>
          <cell r="O69">
            <v>0</v>
          </cell>
          <cell r="P69">
            <v>0</v>
          </cell>
          <cell r="Q69">
            <v>0</v>
          </cell>
          <cell r="R69">
            <v>0</v>
          </cell>
          <cell r="S69">
            <v>0</v>
          </cell>
        </row>
        <row r="70">
          <cell r="D70">
            <v>554000</v>
          </cell>
          <cell r="E70" t="str">
            <v xml:space="preserve">  Miscellaneous Plant</v>
          </cell>
          <cell r="F70"/>
          <cell r="G70">
            <v>0</v>
          </cell>
          <cell r="H70">
            <v>0</v>
          </cell>
          <cell r="I70">
            <v>0</v>
          </cell>
          <cell r="J70">
            <v>0</v>
          </cell>
          <cell r="K70">
            <v>0</v>
          </cell>
          <cell r="L70">
            <v>0</v>
          </cell>
          <cell r="M70">
            <v>0</v>
          </cell>
          <cell r="N70">
            <v>0</v>
          </cell>
          <cell r="O70">
            <v>0</v>
          </cell>
          <cell r="P70">
            <v>0</v>
          </cell>
          <cell r="Q70">
            <v>0</v>
          </cell>
          <cell r="R70">
            <v>0</v>
          </cell>
          <cell r="S70">
            <v>0</v>
          </cell>
        </row>
        <row r="71">
          <cell r="D71"/>
          <cell r="E71" t="str">
            <v>Total Maintenance</v>
          </cell>
          <cell r="F71"/>
          <cell r="S71">
            <v>0</v>
          </cell>
        </row>
        <row r="72">
          <cell r="D72"/>
          <cell r="E72" t="str">
            <v>Total Production Expenses</v>
          </cell>
          <cell r="F72" t="str">
            <v>$</v>
          </cell>
          <cell r="S72">
            <v>0</v>
          </cell>
        </row>
        <row r="78">
          <cell r="D78" t="str">
            <v>Production Expenses:</v>
          </cell>
          <cell r="E78"/>
          <cell r="F78"/>
          <cell r="S78"/>
        </row>
        <row r="79">
          <cell r="D79"/>
          <cell r="E79"/>
          <cell r="F79"/>
          <cell r="S79"/>
        </row>
        <row r="80">
          <cell r="D80" t="str">
            <v>Operation:</v>
          </cell>
          <cell r="E80"/>
          <cell r="F80"/>
          <cell r="S80"/>
        </row>
        <row r="81">
          <cell r="D81" t="str">
            <v>Production Fuel:</v>
          </cell>
          <cell r="E81"/>
          <cell r="F81"/>
          <cell r="S81"/>
        </row>
        <row r="82">
          <cell r="D82">
            <v>501008</v>
          </cell>
          <cell r="E82" t="str">
            <v>Fuel - Natural Gas</v>
          </cell>
          <cell r="F82" t="str">
            <v>$</v>
          </cell>
          <cell r="G82">
            <v>164587.4</v>
          </cell>
          <cell r="H82">
            <v>51984.18</v>
          </cell>
          <cell r="I82">
            <v>79871.33</v>
          </cell>
          <cell r="J82">
            <v>28307.59</v>
          </cell>
          <cell r="K82">
            <v>30539.62</v>
          </cell>
          <cell r="L82">
            <v>21722.21</v>
          </cell>
          <cell r="M82">
            <v>77564.320000000007</v>
          </cell>
          <cell r="N82">
            <v>273234.99</v>
          </cell>
          <cell r="O82">
            <v>388361.34</v>
          </cell>
          <cell r="P82">
            <v>432260.97</v>
          </cell>
          <cell r="Q82">
            <v>398412.64</v>
          </cell>
          <cell r="R82">
            <v>173847.66</v>
          </cell>
          <cell r="S82">
            <v>2120694.25</v>
          </cell>
        </row>
        <row r="83">
          <cell r="D83">
            <v>501015</v>
          </cell>
          <cell r="E83" t="str">
            <v>Nat. Gas Capitalized for Testing</v>
          </cell>
          <cell r="F83"/>
          <cell r="G83">
            <v>0</v>
          </cell>
          <cell r="H83">
            <v>0</v>
          </cell>
          <cell r="I83">
            <v>0</v>
          </cell>
          <cell r="J83">
            <v>0</v>
          </cell>
          <cell r="K83">
            <v>0</v>
          </cell>
          <cell r="L83">
            <v>0</v>
          </cell>
          <cell r="M83">
            <v>0</v>
          </cell>
          <cell r="N83">
            <v>0</v>
          </cell>
          <cell r="O83">
            <v>0</v>
          </cell>
          <cell r="P83">
            <v>0</v>
          </cell>
          <cell r="Q83">
            <v>0</v>
          </cell>
          <cell r="R83">
            <v>0</v>
          </cell>
          <cell r="S83">
            <v>0</v>
          </cell>
        </row>
        <row r="84">
          <cell r="D84">
            <v>501009</v>
          </cell>
          <cell r="E84" t="str">
            <v>Fuel - Coal</v>
          </cell>
          <cell r="F84"/>
          <cell r="G84">
            <v>2719207.99</v>
          </cell>
          <cell r="H84">
            <v>5649177.9699999997</v>
          </cell>
          <cell r="I84">
            <v>5069818.55</v>
          </cell>
          <cell r="J84">
            <v>4328112.72</v>
          </cell>
          <cell r="K84">
            <v>2543674.1</v>
          </cell>
          <cell r="L84">
            <v>2318479.87</v>
          </cell>
          <cell r="M84">
            <v>3332041.69</v>
          </cell>
          <cell r="N84">
            <v>2333217.5499999998</v>
          </cell>
          <cell r="O84">
            <v>4181794.83</v>
          </cell>
          <cell r="P84">
            <v>6567251.8100000005</v>
          </cell>
          <cell r="Q84">
            <v>6094750.29</v>
          </cell>
          <cell r="R84">
            <v>4488370.79</v>
          </cell>
          <cell r="S84">
            <v>49625898.160000004</v>
          </cell>
        </row>
        <row r="85">
          <cell r="D85">
            <v>501016</v>
          </cell>
          <cell r="E85" t="str">
            <v>Coal Capitalized for Testing</v>
          </cell>
          <cell r="F85"/>
          <cell r="G85">
            <v>0</v>
          </cell>
          <cell r="H85">
            <v>0</v>
          </cell>
          <cell r="I85">
            <v>0</v>
          </cell>
          <cell r="J85">
            <v>0</v>
          </cell>
          <cell r="K85">
            <v>0</v>
          </cell>
          <cell r="L85">
            <v>0</v>
          </cell>
          <cell r="M85">
            <v>0</v>
          </cell>
          <cell r="N85">
            <v>0</v>
          </cell>
          <cell r="O85">
            <v>0</v>
          </cell>
          <cell r="P85">
            <v>0</v>
          </cell>
          <cell r="Q85">
            <v>0</v>
          </cell>
          <cell r="R85">
            <v>0</v>
          </cell>
          <cell r="S85">
            <v>0</v>
          </cell>
        </row>
        <row r="86">
          <cell r="D86">
            <v>501010</v>
          </cell>
          <cell r="E86" t="str">
            <v>Fuel - Fuel Oil</v>
          </cell>
          <cell r="F86"/>
          <cell r="G86">
            <v>0</v>
          </cell>
          <cell r="H86">
            <v>0</v>
          </cell>
          <cell r="I86">
            <v>0</v>
          </cell>
          <cell r="J86">
            <v>0</v>
          </cell>
          <cell r="K86">
            <v>0</v>
          </cell>
          <cell r="L86">
            <v>0</v>
          </cell>
          <cell r="M86">
            <v>0</v>
          </cell>
          <cell r="N86">
            <v>0</v>
          </cell>
          <cell r="O86">
            <v>0</v>
          </cell>
          <cell r="P86">
            <v>0</v>
          </cell>
          <cell r="Q86">
            <v>0</v>
          </cell>
          <cell r="R86">
            <v>0</v>
          </cell>
          <cell r="S86">
            <v>0</v>
          </cell>
        </row>
        <row r="87">
          <cell r="D87">
            <v>501006</v>
          </cell>
          <cell r="E87" t="str">
            <v>Limestone</v>
          </cell>
          <cell r="F87"/>
          <cell r="G87">
            <v>0</v>
          </cell>
          <cell r="H87">
            <v>0</v>
          </cell>
          <cell r="I87">
            <v>0</v>
          </cell>
          <cell r="J87">
            <v>0</v>
          </cell>
          <cell r="K87">
            <v>0</v>
          </cell>
          <cell r="L87">
            <v>0</v>
          </cell>
          <cell r="M87">
            <v>0</v>
          </cell>
          <cell r="N87">
            <v>0</v>
          </cell>
          <cell r="O87">
            <v>0</v>
          </cell>
          <cell r="P87">
            <v>0</v>
          </cell>
          <cell r="Q87">
            <v>0</v>
          </cell>
          <cell r="R87">
            <v>0</v>
          </cell>
          <cell r="S87">
            <v>0</v>
          </cell>
        </row>
        <row r="88">
          <cell r="D88">
            <v>501011</v>
          </cell>
          <cell r="E88" t="str">
            <v>Fuel Handling</v>
          </cell>
          <cell r="F88"/>
          <cell r="G88">
            <v>128908.83</v>
          </cell>
          <cell r="H88">
            <v>61973.34</v>
          </cell>
          <cell r="I88">
            <v>67474.75</v>
          </cell>
          <cell r="J88">
            <v>121080.12</v>
          </cell>
          <cell r="K88">
            <v>100989.54</v>
          </cell>
          <cell r="L88">
            <v>65482.44</v>
          </cell>
          <cell r="M88">
            <v>57424.13</v>
          </cell>
          <cell r="N88">
            <v>85377.41</v>
          </cell>
          <cell r="O88">
            <v>43249.65</v>
          </cell>
          <cell r="P88">
            <v>113635.81</v>
          </cell>
          <cell r="Q88">
            <v>113851.19</v>
          </cell>
          <cell r="R88">
            <v>50812.63</v>
          </cell>
          <cell r="S88">
            <v>1010259.84</v>
          </cell>
        </row>
        <row r="89">
          <cell r="D89">
            <v>501007</v>
          </cell>
          <cell r="E89" t="str">
            <v>Limestone Handling</v>
          </cell>
          <cell r="F89"/>
          <cell r="G89">
            <v>0</v>
          </cell>
          <cell r="H89">
            <v>0</v>
          </cell>
          <cell r="I89">
            <v>0</v>
          </cell>
          <cell r="J89">
            <v>0</v>
          </cell>
          <cell r="K89">
            <v>0</v>
          </cell>
          <cell r="L89">
            <v>0</v>
          </cell>
          <cell r="M89">
            <v>0</v>
          </cell>
          <cell r="N89">
            <v>0</v>
          </cell>
          <cell r="O89">
            <v>0</v>
          </cell>
          <cell r="P89">
            <v>0</v>
          </cell>
          <cell r="Q89">
            <v>0</v>
          </cell>
          <cell r="R89">
            <v>0</v>
          </cell>
          <cell r="S89">
            <v>0</v>
          </cell>
        </row>
        <row r="90">
          <cell r="D90">
            <v>501012</v>
          </cell>
          <cell r="E90" t="str">
            <v>Fuel - Coal - Judgment</v>
          </cell>
          <cell r="F90"/>
          <cell r="G90">
            <v>0</v>
          </cell>
          <cell r="H90">
            <v>0</v>
          </cell>
          <cell r="I90">
            <v>0</v>
          </cell>
          <cell r="J90">
            <v>0</v>
          </cell>
          <cell r="K90">
            <v>0</v>
          </cell>
          <cell r="L90">
            <v>0</v>
          </cell>
          <cell r="M90">
            <v>0</v>
          </cell>
          <cell r="N90">
            <v>0</v>
          </cell>
          <cell r="O90">
            <v>0</v>
          </cell>
          <cell r="P90">
            <v>0</v>
          </cell>
          <cell r="Q90">
            <v>0</v>
          </cell>
          <cell r="R90">
            <v>0</v>
          </cell>
          <cell r="S90">
            <v>0</v>
          </cell>
        </row>
        <row r="91">
          <cell r="D91"/>
          <cell r="E91" t="str">
            <v>Total Production Fuel</v>
          </cell>
          <cell r="F91"/>
          <cell r="S91">
            <v>52756852.250000007</v>
          </cell>
        </row>
        <row r="92">
          <cell r="D92"/>
          <cell r="E92"/>
          <cell r="F92"/>
          <cell r="S92"/>
        </row>
        <row r="93">
          <cell r="D93" t="str">
            <v>Other Production:</v>
          </cell>
          <cell r="E93"/>
          <cell r="F93"/>
          <cell r="S93"/>
        </row>
        <row r="94">
          <cell r="D94">
            <v>500001</v>
          </cell>
          <cell r="E94" t="str">
            <v>Supervision and Engineering</v>
          </cell>
          <cell r="F94"/>
          <cell r="G94">
            <v>105138.89</v>
          </cell>
          <cell r="H94">
            <v>70328.759999999995</v>
          </cell>
          <cell r="I94">
            <v>111120.9</v>
          </cell>
          <cell r="J94">
            <v>138698.48000000001</v>
          </cell>
          <cell r="K94">
            <v>85062.26</v>
          </cell>
          <cell r="L94">
            <v>106103.83</v>
          </cell>
          <cell r="M94">
            <v>88035.82</v>
          </cell>
          <cell r="N94">
            <v>81349.87</v>
          </cell>
          <cell r="O94">
            <v>103398.87</v>
          </cell>
          <cell r="P94">
            <v>103016.58</v>
          </cell>
          <cell r="Q94">
            <v>103470.56</v>
          </cell>
          <cell r="R94">
            <v>111324.96</v>
          </cell>
          <cell r="S94">
            <v>1207049.78</v>
          </cell>
        </row>
        <row r="95">
          <cell r="D95">
            <v>502004</v>
          </cell>
          <cell r="E95" t="str">
            <v>Steam Expenses</v>
          </cell>
          <cell r="F95"/>
          <cell r="G95">
            <v>241550.12</v>
          </cell>
          <cell r="H95">
            <v>395887.26</v>
          </cell>
          <cell r="I95">
            <v>212310.67</v>
          </cell>
          <cell r="J95">
            <v>338478.84</v>
          </cell>
          <cell r="K95">
            <v>221861.29</v>
          </cell>
          <cell r="L95">
            <v>201407.98</v>
          </cell>
          <cell r="M95">
            <v>140028.42000000001</v>
          </cell>
          <cell r="N95">
            <v>260366.57</v>
          </cell>
          <cell r="O95">
            <v>171512.56</v>
          </cell>
          <cell r="P95">
            <v>316949.03000000003</v>
          </cell>
          <cell r="Q95">
            <v>207370.11</v>
          </cell>
          <cell r="R95">
            <v>301774.03000000003</v>
          </cell>
          <cell r="S95">
            <v>3009496.88</v>
          </cell>
        </row>
        <row r="96">
          <cell r="D96"/>
          <cell r="E96" t="str">
            <v>Pollution Control Expenses</v>
          </cell>
          <cell r="F96"/>
          <cell r="S96">
            <v>2146118.96</v>
          </cell>
        </row>
        <row r="97">
          <cell r="D97">
            <v>504002</v>
          </cell>
          <cell r="E97" t="str">
            <v>Electric Transferred - Credit</v>
          </cell>
          <cell r="F97"/>
          <cell r="G97">
            <v>0</v>
          </cell>
          <cell r="H97">
            <v>0</v>
          </cell>
          <cell r="I97">
            <v>0</v>
          </cell>
          <cell r="J97">
            <v>0</v>
          </cell>
          <cell r="K97">
            <v>0</v>
          </cell>
          <cell r="L97">
            <v>0</v>
          </cell>
          <cell r="M97">
            <v>0</v>
          </cell>
          <cell r="N97">
            <v>0</v>
          </cell>
          <cell r="O97">
            <v>0</v>
          </cell>
          <cell r="P97">
            <v>0</v>
          </cell>
          <cell r="Q97">
            <v>0</v>
          </cell>
          <cell r="R97">
            <v>0</v>
          </cell>
          <cell r="S97">
            <v>0</v>
          </cell>
        </row>
        <row r="98">
          <cell r="D98">
            <v>505002</v>
          </cell>
          <cell r="E98" t="str">
            <v>Electric Expenses</v>
          </cell>
          <cell r="F98"/>
          <cell r="G98">
            <v>56623.87</v>
          </cell>
          <cell r="H98">
            <v>62565.52</v>
          </cell>
          <cell r="I98">
            <v>51995.81</v>
          </cell>
          <cell r="J98">
            <v>55691.18</v>
          </cell>
          <cell r="K98">
            <v>52621.2</v>
          </cell>
          <cell r="L98">
            <v>48605.5</v>
          </cell>
          <cell r="M98">
            <v>45638.26</v>
          </cell>
          <cell r="N98">
            <v>52252.66</v>
          </cell>
          <cell r="O98">
            <v>45991.23</v>
          </cell>
          <cell r="P98">
            <v>55046.75</v>
          </cell>
          <cell r="Q98">
            <v>55887.54</v>
          </cell>
          <cell r="R98">
            <v>53538.239999999998</v>
          </cell>
          <cell r="S98">
            <v>636457.76</v>
          </cell>
        </row>
        <row r="99">
          <cell r="D99">
            <v>506001</v>
          </cell>
          <cell r="E99" t="str">
            <v>Misc. Steam Power Expenses</v>
          </cell>
          <cell r="F99"/>
          <cell r="G99">
            <v>67888.44</v>
          </cell>
          <cell r="H99">
            <v>68656.13</v>
          </cell>
          <cell r="I99">
            <v>78491.42</v>
          </cell>
          <cell r="J99">
            <v>71435.320000000007</v>
          </cell>
          <cell r="K99">
            <v>65756.3</v>
          </cell>
          <cell r="L99">
            <v>57084.52</v>
          </cell>
          <cell r="M99">
            <v>-81378.8</v>
          </cell>
          <cell r="N99">
            <v>7694.38</v>
          </cell>
          <cell r="O99">
            <v>51757.96</v>
          </cell>
          <cell r="P99">
            <v>67091.259999999995</v>
          </cell>
          <cell r="Q99">
            <v>96176.34</v>
          </cell>
          <cell r="R99">
            <v>95410.94</v>
          </cell>
          <cell r="S99">
            <v>646064.21</v>
          </cell>
        </row>
        <row r="100">
          <cell r="D100">
            <v>509001</v>
          </cell>
          <cell r="E100" t="str">
            <v>Clean Air Allowances</v>
          </cell>
          <cell r="F100"/>
          <cell r="G100">
            <v>0</v>
          </cell>
          <cell r="H100">
            <v>0</v>
          </cell>
          <cell r="I100">
            <v>0</v>
          </cell>
          <cell r="J100">
            <v>0</v>
          </cell>
          <cell r="K100">
            <v>0</v>
          </cell>
          <cell r="L100">
            <v>0</v>
          </cell>
          <cell r="M100">
            <v>0</v>
          </cell>
          <cell r="N100">
            <v>0</v>
          </cell>
          <cell r="O100">
            <v>0</v>
          </cell>
          <cell r="P100">
            <v>0</v>
          </cell>
          <cell r="Q100">
            <v>0</v>
          </cell>
          <cell r="R100">
            <v>0</v>
          </cell>
          <cell r="S100">
            <v>0</v>
          </cell>
        </row>
        <row r="101">
          <cell r="D101"/>
          <cell r="E101" t="str">
            <v>Total Other Production</v>
          </cell>
          <cell r="F101"/>
          <cell r="S101">
            <v>7645187.5899999999</v>
          </cell>
        </row>
        <row r="102">
          <cell r="D102"/>
          <cell r="E102" t="str">
            <v>Total Operation</v>
          </cell>
          <cell r="F102"/>
          <cell r="S102">
            <v>60402039.840000004</v>
          </cell>
        </row>
        <row r="103">
          <cell r="D103"/>
          <cell r="E103"/>
          <cell r="F103"/>
          <cell r="S103"/>
        </row>
        <row r="104">
          <cell r="D104" t="str">
            <v>Maintenance:</v>
          </cell>
          <cell r="E104"/>
          <cell r="F104"/>
          <cell r="S104"/>
        </row>
        <row r="105">
          <cell r="D105">
            <v>510001</v>
          </cell>
          <cell r="E105" t="str">
            <v>Supervision and Engineering</v>
          </cell>
          <cell r="F105"/>
          <cell r="G105">
            <v>116063.69</v>
          </cell>
          <cell r="H105">
            <v>43889.279999999999</v>
          </cell>
          <cell r="I105">
            <v>52167.35</v>
          </cell>
          <cell r="J105">
            <v>58678.16</v>
          </cell>
          <cell r="K105">
            <v>65655.009999999995</v>
          </cell>
          <cell r="L105">
            <v>84883.48</v>
          </cell>
          <cell r="M105">
            <v>69124.11</v>
          </cell>
          <cell r="N105">
            <v>68284.2</v>
          </cell>
          <cell r="O105">
            <v>58948.6</v>
          </cell>
          <cell r="P105">
            <v>70557.429999999993</v>
          </cell>
          <cell r="Q105">
            <v>47294.16</v>
          </cell>
          <cell r="R105">
            <v>55631.54</v>
          </cell>
          <cell r="S105">
            <v>791177.01</v>
          </cell>
        </row>
        <row r="106">
          <cell r="D106">
            <v>511001</v>
          </cell>
          <cell r="E106" t="str">
            <v>Structures</v>
          </cell>
          <cell r="F106"/>
          <cell r="G106">
            <v>22260.35</v>
          </cell>
          <cell r="H106">
            <v>8311.1200000000008</v>
          </cell>
          <cell r="I106">
            <v>31527.29</v>
          </cell>
          <cell r="J106">
            <v>16665.189999999999</v>
          </cell>
          <cell r="K106">
            <v>18326.45</v>
          </cell>
          <cell r="L106">
            <v>17771.41</v>
          </cell>
          <cell r="M106">
            <v>20804.830000000002</v>
          </cell>
          <cell r="N106">
            <v>16115.75</v>
          </cell>
          <cell r="O106">
            <v>20674.87</v>
          </cell>
          <cell r="P106">
            <v>23579.03</v>
          </cell>
          <cell r="Q106">
            <v>14052.52</v>
          </cell>
          <cell r="R106">
            <v>22270.06</v>
          </cell>
          <cell r="S106">
            <v>232358.87</v>
          </cell>
        </row>
        <row r="107">
          <cell r="D107">
            <v>512004</v>
          </cell>
          <cell r="E107" t="str">
            <v>Boiler Plant</v>
          </cell>
          <cell r="F107"/>
          <cell r="G107">
            <v>515807.24</v>
          </cell>
          <cell r="H107">
            <v>168349.25</v>
          </cell>
          <cell r="I107">
            <v>280762.76</v>
          </cell>
          <cell r="J107">
            <v>286564.40000000002</v>
          </cell>
          <cell r="K107">
            <v>417467.63</v>
          </cell>
          <cell r="L107">
            <v>500286.88</v>
          </cell>
          <cell r="M107">
            <v>382182.2</v>
          </cell>
          <cell r="N107">
            <v>352786.33</v>
          </cell>
          <cell r="O107">
            <v>187645.83</v>
          </cell>
          <cell r="P107">
            <v>230116.95</v>
          </cell>
          <cell r="Q107">
            <v>246441.79</v>
          </cell>
          <cell r="R107">
            <v>302012.98</v>
          </cell>
          <cell r="S107">
            <v>3870424.24</v>
          </cell>
        </row>
        <row r="108">
          <cell r="D108">
            <v>512007</v>
          </cell>
          <cell r="E108" t="str">
            <v>Pollution Control Plant</v>
          </cell>
          <cell r="F108"/>
          <cell r="G108">
            <v>95139.75</v>
          </cell>
          <cell r="H108">
            <v>107475.83</v>
          </cell>
          <cell r="I108">
            <v>98844.3</v>
          </cell>
          <cell r="J108">
            <v>178034.24</v>
          </cell>
          <cell r="K108">
            <v>55441.71</v>
          </cell>
          <cell r="L108">
            <v>91032.25</v>
          </cell>
          <cell r="M108">
            <v>-272839.11</v>
          </cell>
          <cell r="N108">
            <v>59206.080000000002</v>
          </cell>
          <cell r="O108">
            <v>91297.49</v>
          </cell>
          <cell r="P108">
            <v>88113.5</v>
          </cell>
          <cell r="Q108">
            <v>125423.63</v>
          </cell>
          <cell r="R108">
            <v>104279.42</v>
          </cell>
          <cell r="S108">
            <v>821449.09</v>
          </cell>
        </row>
        <row r="109">
          <cell r="D109">
            <v>513001</v>
          </cell>
          <cell r="E109" t="str">
            <v>Electric Plant</v>
          </cell>
          <cell r="F109"/>
          <cell r="G109">
            <v>192760.04</v>
          </cell>
          <cell r="H109">
            <v>34730.629999999997</v>
          </cell>
          <cell r="I109">
            <v>44724.15</v>
          </cell>
          <cell r="J109">
            <v>28695.72</v>
          </cell>
          <cell r="K109">
            <v>51010.66</v>
          </cell>
          <cell r="L109">
            <v>16960.2</v>
          </cell>
          <cell r="M109">
            <v>42030.54</v>
          </cell>
          <cell r="N109">
            <v>-68309.009999999995</v>
          </cell>
          <cell r="O109">
            <v>48223.67</v>
          </cell>
          <cell r="P109">
            <v>14774.34</v>
          </cell>
          <cell r="Q109">
            <v>34531.480000000003</v>
          </cell>
          <cell r="R109">
            <v>28060.41</v>
          </cell>
          <cell r="S109">
            <v>468192.83</v>
          </cell>
        </row>
        <row r="110">
          <cell r="D110">
            <v>514001</v>
          </cell>
          <cell r="E110" t="str">
            <v>Miscellaneous Steam Plant</v>
          </cell>
          <cell r="F110"/>
          <cell r="G110">
            <v>217013.55</v>
          </cell>
          <cell r="H110">
            <v>93650.86</v>
          </cell>
          <cell r="I110">
            <v>92360.69</v>
          </cell>
          <cell r="J110">
            <v>117546.99</v>
          </cell>
          <cell r="K110">
            <v>183500.48</v>
          </cell>
          <cell r="L110">
            <v>116672.46</v>
          </cell>
          <cell r="M110">
            <v>112735.19</v>
          </cell>
          <cell r="N110">
            <v>135381.16</v>
          </cell>
          <cell r="O110">
            <v>101457.89</v>
          </cell>
          <cell r="P110">
            <v>91650.97</v>
          </cell>
          <cell r="Q110">
            <v>140137.67000000001</v>
          </cell>
          <cell r="R110">
            <v>135447.54</v>
          </cell>
          <cell r="S110">
            <v>1537555.45</v>
          </cell>
        </row>
        <row r="111">
          <cell r="D111"/>
          <cell r="E111" t="str">
            <v>Total Maintenance</v>
          </cell>
          <cell r="F111"/>
          <cell r="S111">
            <v>7721157.4900000002</v>
          </cell>
        </row>
        <row r="112">
          <cell r="D112"/>
          <cell r="E112" t="str">
            <v>Total Production Expenses</v>
          </cell>
          <cell r="F112" t="str">
            <v>$</v>
          </cell>
          <cell r="S112">
            <v>68123197.329999998</v>
          </cell>
        </row>
        <row r="113">
          <cell r="D113"/>
          <cell r="E113"/>
          <cell r="F113"/>
          <cell r="S113"/>
        </row>
        <row r="114">
          <cell r="D114"/>
          <cell r="E114" t="str">
            <v>Pollution Control Expenses</v>
          </cell>
          <cell r="F114"/>
          <cell r="S114"/>
        </row>
        <row r="115">
          <cell r="D115">
            <v>502007</v>
          </cell>
          <cell r="E115" t="str">
            <v>Pollution Control Expenses</v>
          </cell>
          <cell r="F115"/>
          <cell r="G115">
            <v>64520.19</v>
          </cell>
          <cell r="H115">
            <v>58396.41</v>
          </cell>
          <cell r="I115">
            <v>69254.960000000006</v>
          </cell>
          <cell r="J115">
            <v>62833.41</v>
          </cell>
          <cell r="K115">
            <v>59840.07</v>
          </cell>
          <cell r="L115">
            <v>105979.76</v>
          </cell>
          <cell r="M115">
            <v>-532039.44999999995</v>
          </cell>
          <cell r="N115">
            <v>116892.44</v>
          </cell>
          <cell r="O115">
            <v>51076.92</v>
          </cell>
          <cell r="P115">
            <v>55765.08</v>
          </cell>
          <cell r="Q115">
            <v>50695.14</v>
          </cell>
          <cell r="R115">
            <v>124437.87</v>
          </cell>
          <cell r="S115">
            <v>287652.8</v>
          </cell>
        </row>
        <row r="116">
          <cell r="D116">
            <v>502009</v>
          </cell>
          <cell r="E116" t="str">
            <v>Urea</v>
          </cell>
          <cell r="F116"/>
          <cell r="G116">
            <v>22170.89</v>
          </cell>
          <cell r="H116">
            <v>130672.76</v>
          </cell>
          <cell r="I116">
            <v>99453.46</v>
          </cell>
          <cell r="J116">
            <v>144146.66</v>
          </cell>
          <cell r="K116">
            <v>35869.300000000003</v>
          </cell>
          <cell r="L116">
            <v>-7783.81</v>
          </cell>
          <cell r="M116">
            <v>116629.51</v>
          </cell>
          <cell r="N116">
            <v>5863.51</v>
          </cell>
          <cell r="O116">
            <v>120882.13</v>
          </cell>
          <cell r="P116">
            <v>164425.91</v>
          </cell>
          <cell r="Q116">
            <v>176999.73</v>
          </cell>
          <cell r="R116">
            <v>101864.61</v>
          </cell>
          <cell r="S116">
            <v>1111194.6599999999</v>
          </cell>
        </row>
        <row r="117">
          <cell r="D117">
            <v>502015</v>
          </cell>
          <cell r="E117" t="str">
            <v>Activated Carbon</v>
          </cell>
          <cell r="F117"/>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D118">
            <v>502016</v>
          </cell>
          <cell r="E118" t="str">
            <v>Hydrated Lime</v>
          </cell>
          <cell r="F118"/>
          <cell r="G118">
            <v>22836.46</v>
          </cell>
          <cell r="H118">
            <v>79474.06</v>
          </cell>
          <cell r="I118">
            <v>90593.64</v>
          </cell>
          <cell r="J118">
            <v>46867.78</v>
          </cell>
          <cell r="K118">
            <v>56054.68</v>
          </cell>
          <cell r="L118">
            <v>58995.57</v>
          </cell>
          <cell r="M118">
            <v>26523.85</v>
          </cell>
          <cell r="N118">
            <v>8384.83</v>
          </cell>
          <cell r="O118">
            <v>67147.850000000006</v>
          </cell>
          <cell r="P118">
            <v>121061.05</v>
          </cell>
          <cell r="Q118">
            <v>88131.76</v>
          </cell>
          <cell r="R118">
            <v>81199.97</v>
          </cell>
          <cell r="S118">
            <v>747271.5</v>
          </cell>
        </row>
        <row r="119">
          <cell r="D119"/>
          <cell r="E119" t="str">
            <v>Total Pollution control Expenses</v>
          </cell>
          <cell r="F119"/>
          <cell r="S119">
            <v>2146118.96</v>
          </cell>
        </row>
        <row r="125">
          <cell r="D125" t="str">
            <v>Production Expenses:</v>
          </cell>
          <cell r="E125"/>
          <cell r="F125"/>
          <cell r="S125"/>
        </row>
        <row r="126">
          <cell r="D126"/>
          <cell r="E126"/>
          <cell r="F126"/>
          <cell r="S126"/>
        </row>
        <row r="127">
          <cell r="D127" t="str">
            <v>Operation:</v>
          </cell>
          <cell r="E127"/>
          <cell r="F127"/>
          <cell r="S127"/>
        </row>
        <row r="128">
          <cell r="D128" t="str">
            <v xml:space="preserve">   Production Fuel:</v>
          </cell>
          <cell r="E128"/>
          <cell r="F128"/>
          <cell r="S128"/>
        </row>
        <row r="129">
          <cell r="D129">
            <v>547002</v>
          </cell>
          <cell r="E129" t="str">
            <v xml:space="preserve">  Fuel - Natural Gas</v>
          </cell>
          <cell r="F129" t="str">
            <v>$</v>
          </cell>
          <cell r="G129">
            <v>11077.1</v>
          </cell>
          <cell r="H129">
            <v>0</v>
          </cell>
          <cell r="I129">
            <v>2522.4</v>
          </cell>
          <cell r="J129">
            <v>7267.5</v>
          </cell>
          <cell r="K129">
            <v>876.23</v>
          </cell>
          <cell r="L129">
            <v>1304.3499999999999</v>
          </cell>
          <cell r="M129">
            <v>8224.06</v>
          </cell>
          <cell r="N129">
            <v>93790.32</v>
          </cell>
          <cell r="O129">
            <v>17169.16</v>
          </cell>
          <cell r="P129">
            <v>110330.15</v>
          </cell>
          <cell r="Q129">
            <v>55514.71</v>
          </cell>
          <cell r="R129">
            <v>29330.71</v>
          </cell>
          <cell r="S129">
            <v>337406.69</v>
          </cell>
        </row>
        <row r="130">
          <cell r="D130">
            <v>547004</v>
          </cell>
          <cell r="E130" t="str">
            <v xml:space="preserve">  Fuel - Fuel Oil</v>
          </cell>
          <cell r="F130"/>
          <cell r="G130">
            <v>0</v>
          </cell>
          <cell r="H130">
            <v>0</v>
          </cell>
          <cell r="I130">
            <v>0</v>
          </cell>
          <cell r="J130">
            <v>0</v>
          </cell>
          <cell r="K130">
            <v>0</v>
          </cell>
          <cell r="L130">
            <v>0</v>
          </cell>
          <cell r="M130">
            <v>0</v>
          </cell>
          <cell r="N130">
            <v>0</v>
          </cell>
          <cell r="O130">
            <v>0</v>
          </cell>
          <cell r="P130">
            <v>0</v>
          </cell>
          <cell r="Q130">
            <v>0</v>
          </cell>
          <cell r="R130">
            <v>0</v>
          </cell>
          <cell r="S130">
            <v>0</v>
          </cell>
        </row>
        <row r="131">
          <cell r="D131"/>
          <cell r="E131" t="str">
            <v xml:space="preserve">    Total Production Fuel</v>
          </cell>
          <cell r="F131"/>
          <cell r="S131">
            <v>337406.69</v>
          </cell>
        </row>
        <row r="132">
          <cell r="D132"/>
          <cell r="E132"/>
          <cell r="F132"/>
          <cell r="S132"/>
        </row>
        <row r="133">
          <cell r="D133"/>
          <cell r="E133"/>
          <cell r="F133"/>
          <cell r="S133"/>
        </row>
        <row r="134">
          <cell r="D134" t="str">
            <v xml:space="preserve">   Other Production:</v>
          </cell>
          <cell r="E134"/>
          <cell r="F134"/>
          <cell r="S134"/>
        </row>
        <row r="135">
          <cell r="D135">
            <v>546001</v>
          </cell>
          <cell r="E135" t="str">
            <v xml:space="preserve">  Supervision and Engineering</v>
          </cell>
          <cell r="F135"/>
          <cell r="G135">
            <v>0</v>
          </cell>
          <cell r="H135">
            <v>0</v>
          </cell>
          <cell r="I135">
            <v>0</v>
          </cell>
          <cell r="J135">
            <v>0</v>
          </cell>
          <cell r="K135">
            <v>0</v>
          </cell>
          <cell r="L135">
            <v>0</v>
          </cell>
          <cell r="M135">
            <v>0</v>
          </cell>
          <cell r="N135">
            <v>0</v>
          </cell>
          <cell r="O135">
            <v>0</v>
          </cell>
          <cell r="P135">
            <v>0</v>
          </cell>
          <cell r="Q135">
            <v>0</v>
          </cell>
          <cell r="R135">
            <v>0</v>
          </cell>
          <cell r="S135">
            <v>0</v>
          </cell>
        </row>
        <row r="136">
          <cell r="D136">
            <v>548001</v>
          </cell>
          <cell r="E136" t="str">
            <v xml:space="preserve">  Generation Expenses</v>
          </cell>
          <cell r="F136"/>
          <cell r="G136">
            <v>0</v>
          </cell>
          <cell r="H136">
            <v>0</v>
          </cell>
          <cell r="I136">
            <v>0</v>
          </cell>
          <cell r="J136">
            <v>0</v>
          </cell>
          <cell r="K136">
            <v>0</v>
          </cell>
          <cell r="L136">
            <v>0</v>
          </cell>
          <cell r="M136">
            <v>0</v>
          </cell>
          <cell r="N136">
            <v>0</v>
          </cell>
          <cell r="O136">
            <v>0</v>
          </cell>
          <cell r="P136">
            <v>0</v>
          </cell>
          <cell r="Q136">
            <v>0</v>
          </cell>
          <cell r="R136">
            <v>19676.900000000001</v>
          </cell>
          <cell r="S136">
            <v>19676.900000000001</v>
          </cell>
        </row>
        <row r="137">
          <cell r="D137">
            <v>549001</v>
          </cell>
          <cell r="E137" t="str">
            <v xml:space="preserve">  Miscellaneous Expenses</v>
          </cell>
          <cell r="F137"/>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D138"/>
          <cell r="E138" t="str">
            <v xml:space="preserve">    Total Other Operation</v>
          </cell>
          <cell r="F138"/>
          <cell r="S138">
            <v>19676.900000000001</v>
          </cell>
        </row>
        <row r="139">
          <cell r="D139"/>
          <cell r="E139" t="str">
            <v>Total Operation</v>
          </cell>
          <cell r="F139"/>
          <cell r="S139">
            <v>357083.59</v>
          </cell>
        </row>
        <row r="140">
          <cell r="D140"/>
          <cell r="E140"/>
          <cell r="F140"/>
          <cell r="S140"/>
        </row>
        <row r="141">
          <cell r="D141" t="str">
            <v>Maintenance:</v>
          </cell>
          <cell r="E141"/>
          <cell r="F141"/>
          <cell r="S141"/>
        </row>
        <row r="142">
          <cell r="D142">
            <v>551001</v>
          </cell>
          <cell r="E142" t="str">
            <v xml:space="preserve">  Supervision and Engineering</v>
          </cell>
          <cell r="F142"/>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D143">
            <v>552001</v>
          </cell>
          <cell r="E143" t="str">
            <v xml:space="preserve">  Structures</v>
          </cell>
          <cell r="F143"/>
          <cell r="G143">
            <v>0</v>
          </cell>
          <cell r="H143">
            <v>0</v>
          </cell>
          <cell r="I143">
            <v>0</v>
          </cell>
          <cell r="J143">
            <v>0</v>
          </cell>
          <cell r="K143">
            <v>0</v>
          </cell>
          <cell r="L143">
            <v>0</v>
          </cell>
          <cell r="M143">
            <v>0</v>
          </cell>
          <cell r="N143">
            <v>0</v>
          </cell>
          <cell r="O143">
            <v>0</v>
          </cell>
          <cell r="P143">
            <v>0</v>
          </cell>
          <cell r="Q143">
            <v>0</v>
          </cell>
          <cell r="R143">
            <v>0</v>
          </cell>
          <cell r="S143">
            <v>0</v>
          </cell>
        </row>
        <row r="144">
          <cell r="D144">
            <v>553002</v>
          </cell>
          <cell r="E144" t="str">
            <v xml:space="preserve">  Turbines</v>
          </cell>
          <cell r="F144"/>
          <cell r="G144">
            <v>47604.5</v>
          </cell>
          <cell r="H144">
            <v>20384.740000000002</v>
          </cell>
          <cell r="I144">
            <v>21313.1</v>
          </cell>
          <cell r="J144">
            <v>25054.09</v>
          </cell>
          <cell r="K144">
            <v>24092.71</v>
          </cell>
          <cell r="L144">
            <v>14678.04</v>
          </cell>
          <cell r="M144">
            <v>15671.28</v>
          </cell>
          <cell r="N144">
            <v>14546.15</v>
          </cell>
          <cell r="O144">
            <v>1547.04</v>
          </cell>
          <cell r="P144">
            <v>8994.2199999999993</v>
          </cell>
          <cell r="Q144">
            <v>15985.69</v>
          </cell>
          <cell r="R144">
            <v>13405.5</v>
          </cell>
          <cell r="S144">
            <v>223277.06</v>
          </cell>
        </row>
        <row r="145">
          <cell r="D145">
            <v>554001</v>
          </cell>
          <cell r="E145" t="str">
            <v xml:space="preserve">  Miscellaneous Plant</v>
          </cell>
          <cell r="F145"/>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D146"/>
          <cell r="E146" t="str">
            <v>Total Maintenance</v>
          </cell>
          <cell r="F146"/>
          <cell r="S146">
            <v>223277.06</v>
          </cell>
        </row>
        <row r="147">
          <cell r="D147"/>
          <cell r="E147" t="str">
            <v xml:space="preserve">Total Production Expenses </v>
          </cell>
          <cell r="F147" t="str">
            <v>$</v>
          </cell>
          <cell r="S147">
            <v>580360.65</v>
          </cell>
        </row>
        <row r="153">
          <cell r="D153" t="str">
            <v>Production Expenses:</v>
          </cell>
          <cell r="E153"/>
          <cell r="F153"/>
          <cell r="S153"/>
        </row>
        <row r="154">
          <cell r="D154" t="str">
            <v>Operation:</v>
          </cell>
          <cell r="E154"/>
          <cell r="F154"/>
          <cell r="S154"/>
        </row>
        <row r="155">
          <cell r="D155" t="str">
            <v xml:space="preserve">  Production Fuel:</v>
          </cell>
          <cell r="E155"/>
          <cell r="F155"/>
          <cell r="S155"/>
        </row>
        <row r="156">
          <cell r="D156">
            <v>547000</v>
          </cell>
          <cell r="E156" t="str">
            <v xml:space="preserve">  Fuel - Natural Gas</v>
          </cell>
          <cell r="F156" t="str">
            <v>$</v>
          </cell>
          <cell r="G156">
            <v>21594.01</v>
          </cell>
          <cell r="H156">
            <v>0</v>
          </cell>
          <cell r="I156">
            <v>22785.68</v>
          </cell>
          <cell r="J156">
            <v>11856.68</v>
          </cell>
          <cell r="K156">
            <v>10854.25</v>
          </cell>
          <cell r="L156">
            <v>0</v>
          </cell>
          <cell r="M156">
            <v>86725.87</v>
          </cell>
          <cell r="N156">
            <v>432136.02</v>
          </cell>
          <cell r="O156">
            <v>159166.34</v>
          </cell>
          <cell r="P156">
            <v>532485.44999999995</v>
          </cell>
          <cell r="Q156">
            <v>291877.71999999997</v>
          </cell>
          <cell r="R156">
            <v>249633.58</v>
          </cell>
          <cell r="S156">
            <v>1819115.6</v>
          </cell>
        </row>
        <row r="157">
          <cell r="D157">
            <v>547001</v>
          </cell>
          <cell r="E157" t="str">
            <v xml:space="preserve">  Fuel - Fuel Oil</v>
          </cell>
          <cell r="F157"/>
          <cell r="G157">
            <v>0</v>
          </cell>
          <cell r="H157">
            <v>0</v>
          </cell>
          <cell r="I157">
            <v>15592.1</v>
          </cell>
          <cell r="J157">
            <v>0</v>
          </cell>
          <cell r="K157">
            <v>0</v>
          </cell>
          <cell r="L157">
            <v>0</v>
          </cell>
          <cell r="M157">
            <v>0</v>
          </cell>
          <cell r="N157">
            <v>0</v>
          </cell>
          <cell r="O157">
            <v>0</v>
          </cell>
          <cell r="P157">
            <v>164811.97</v>
          </cell>
          <cell r="Q157">
            <v>0</v>
          </cell>
          <cell r="R157">
            <v>6321.54</v>
          </cell>
          <cell r="S157">
            <v>186725.61</v>
          </cell>
        </row>
        <row r="158">
          <cell r="D158"/>
          <cell r="E158" t="str">
            <v xml:space="preserve">    Total Production Fuel</v>
          </cell>
          <cell r="F158"/>
          <cell r="S158">
            <v>2005841.21</v>
          </cell>
        </row>
        <row r="159">
          <cell r="D159"/>
          <cell r="E159"/>
          <cell r="F159"/>
          <cell r="S159"/>
        </row>
        <row r="160">
          <cell r="D160" t="str">
            <v xml:space="preserve">  Other Operation:</v>
          </cell>
          <cell r="E160"/>
          <cell r="F160"/>
          <cell r="S160"/>
        </row>
        <row r="161">
          <cell r="D161">
            <v>546002</v>
          </cell>
          <cell r="E161" t="str">
            <v xml:space="preserve">  Supervision and Engineering</v>
          </cell>
          <cell r="F161"/>
          <cell r="G161">
            <v>0</v>
          </cell>
          <cell r="H161">
            <v>0</v>
          </cell>
          <cell r="I161">
            <v>0</v>
          </cell>
          <cell r="J161">
            <v>0</v>
          </cell>
          <cell r="K161">
            <v>0</v>
          </cell>
          <cell r="L161">
            <v>0</v>
          </cell>
          <cell r="M161">
            <v>0</v>
          </cell>
          <cell r="N161">
            <v>0</v>
          </cell>
          <cell r="O161">
            <v>0</v>
          </cell>
          <cell r="P161">
            <v>0</v>
          </cell>
          <cell r="Q161">
            <v>0</v>
          </cell>
          <cell r="R161">
            <v>0</v>
          </cell>
          <cell r="S161">
            <v>0</v>
          </cell>
        </row>
        <row r="162">
          <cell r="D162">
            <v>548002</v>
          </cell>
          <cell r="E162" t="str">
            <v xml:space="preserve">  Generation Expenses</v>
          </cell>
          <cell r="F162"/>
          <cell r="G162">
            <v>0</v>
          </cell>
          <cell r="H162">
            <v>0</v>
          </cell>
          <cell r="I162">
            <v>0</v>
          </cell>
          <cell r="J162">
            <v>0</v>
          </cell>
          <cell r="K162">
            <v>0</v>
          </cell>
          <cell r="L162">
            <v>0</v>
          </cell>
          <cell r="M162">
            <v>0</v>
          </cell>
          <cell r="N162">
            <v>0</v>
          </cell>
          <cell r="O162">
            <v>0</v>
          </cell>
          <cell r="P162">
            <v>0</v>
          </cell>
          <cell r="Q162">
            <v>0</v>
          </cell>
          <cell r="R162">
            <v>0</v>
          </cell>
          <cell r="S162">
            <v>0</v>
          </cell>
        </row>
        <row r="163">
          <cell r="D163">
            <v>549002</v>
          </cell>
          <cell r="E163" t="str">
            <v xml:space="preserve">  Miscellaneous Expenses</v>
          </cell>
          <cell r="F163"/>
          <cell r="G163">
            <v>0</v>
          </cell>
          <cell r="H163">
            <v>0</v>
          </cell>
          <cell r="I163">
            <v>0</v>
          </cell>
          <cell r="J163">
            <v>0</v>
          </cell>
          <cell r="K163">
            <v>0</v>
          </cell>
          <cell r="L163">
            <v>0</v>
          </cell>
          <cell r="M163">
            <v>0</v>
          </cell>
          <cell r="N163">
            <v>0</v>
          </cell>
          <cell r="O163">
            <v>0</v>
          </cell>
          <cell r="P163">
            <v>0</v>
          </cell>
          <cell r="Q163">
            <v>0</v>
          </cell>
          <cell r="R163">
            <v>0</v>
          </cell>
          <cell r="S163">
            <v>0</v>
          </cell>
        </row>
        <row r="164">
          <cell r="D164"/>
          <cell r="E164" t="str">
            <v xml:space="preserve">    Total Other Operation</v>
          </cell>
          <cell r="F164"/>
          <cell r="S164">
            <v>0</v>
          </cell>
        </row>
        <row r="165">
          <cell r="D165"/>
          <cell r="E165" t="str">
            <v>Total Operation</v>
          </cell>
          <cell r="F165"/>
          <cell r="S165">
            <v>2005841.21</v>
          </cell>
        </row>
        <row r="166">
          <cell r="D166"/>
          <cell r="E166"/>
          <cell r="F166"/>
          <cell r="S166"/>
        </row>
        <row r="167">
          <cell r="D167" t="str">
            <v>Maintenance:</v>
          </cell>
          <cell r="E167"/>
          <cell r="F167"/>
          <cell r="S167"/>
        </row>
        <row r="168">
          <cell r="D168">
            <v>551002</v>
          </cell>
          <cell r="E168" t="str">
            <v xml:space="preserve">  Supervision and Engineering</v>
          </cell>
          <cell r="F168"/>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D169">
            <v>552002</v>
          </cell>
          <cell r="E169" t="str">
            <v xml:space="preserve">  Structures</v>
          </cell>
          <cell r="F169"/>
          <cell r="G169">
            <v>0</v>
          </cell>
          <cell r="H169">
            <v>0</v>
          </cell>
          <cell r="I169">
            <v>0</v>
          </cell>
          <cell r="J169">
            <v>0</v>
          </cell>
          <cell r="K169">
            <v>81.55</v>
          </cell>
          <cell r="L169">
            <v>0</v>
          </cell>
          <cell r="M169">
            <v>0</v>
          </cell>
          <cell r="N169">
            <v>0</v>
          </cell>
          <cell r="O169">
            <v>0</v>
          </cell>
          <cell r="P169">
            <v>0</v>
          </cell>
          <cell r="Q169">
            <v>0</v>
          </cell>
          <cell r="R169">
            <v>0</v>
          </cell>
          <cell r="S169">
            <v>81.55</v>
          </cell>
        </row>
        <row r="170">
          <cell r="D170">
            <v>553003</v>
          </cell>
          <cell r="E170" t="str">
            <v xml:space="preserve">  Turbine</v>
          </cell>
          <cell r="F170"/>
          <cell r="G170">
            <v>495.87</v>
          </cell>
          <cell r="H170">
            <v>18188.580000000002</v>
          </cell>
          <cell r="I170">
            <v>500.87</v>
          </cell>
          <cell r="J170">
            <v>13845.33</v>
          </cell>
          <cell r="K170">
            <v>24023.43</v>
          </cell>
          <cell r="L170">
            <v>1950.02</v>
          </cell>
          <cell r="M170">
            <v>2986.16</v>
          </cell>
          <cell r="N170">
            <v>11615.56</v>
          </cell>
          <cell r="O170">
            <v>3513.21</v>
          </cell>
          <cell r="P170">
            <v>-17417.060000000001</v>
          </cell>
          <cell r="Q170">
            <v>3972.12</v>
          </cell>
          <cell r="R170">
            <v>50772.87</v>
          </cell>
          <cell r="S170">
            <v>114446.96</v>
          </cell>
        </row>
        <row r="171">
          <cell r="D171">
            <v>554002</v>
          </cell>
          <cell r="E171" t="str">
            <v xml:space="preserve">  Miscellaneous Plant</v>
          </cell>
          <cell r="F171"/>
          <cell r="G171">
            <v>0</v>
          </cell>
          <cell r="H171">
            <v>32.26</v>
          </cell>
          <cell r="I171">
            <v>404.24</v>
          </cell>
          <cell r="J171">
            <v>218.26</v>
          </cell>
          <cell r="K171">
            <v>228.07</v>
          </cell>
          <cell r="L171">
            <v>220.23</v>
          </cell>
          <cell r="M171">
            <v>219.4</v>
          </cell>
          <cell r="N171">
            <v>241.31</v>
          </cell>
          <cell r="O171">
            <v>460.38</v>
          </cell>
          <cell r="P171">
            <v>758.06</v>
          </cell>
          <cell r="Q171">
            <v>88.76</v>
          </cell>
          <cell r="R171">
            <v>215.49</v>
          </cell>
          <cell r="S171">
            <v>3086.46</v>
          </cell>
        </row>
        <row r="172">
          <cell r="D172"/>
          <cell r="E172" t="str">
            <v>Total Maintenance</v>
          </cell>
          <cell r="F172"/>
          <cell r="S172">
            <v>117614.97000000002</v>
          </cell>
        </row>
        <row r="173">
          <cell r="D173"/>
          <cell r="E173" t="str">
            <v xml:space="preserve">Total Production Expenses </v>
          </cell>
          <cell r="F173" t="str">
            <v>$</v>
          </cell>
          <cell r="S173">
            <v>2123456.1800000002</v>
          </cell>
        </row>
        <row r="179">
          <cell r="D179" t="str">
            <v>Production Expenses:</v>
          </cell>
          <cell r="E179"/>
          <cell r="F179"/>
          <cell r="S179"/>
        </row>
        <row r="180">
          <cell r="D180" t="str">
            <v>Operation</v>
          </cell>
          <cell r="E180"/>
          <cell r="F180"/>
          <cell r="S180"/>
        </row>
        <row r="181">
          <cell r="D181" t="str">
            <v xml:space="preserve">   Production Fuel:</v>
          </cell>
          <cell r="E181"/>
          <cell r="F181"/>
          <cell r="S181"/>
        </row>
        <row r="182">
          <cell r="D182">
            <v>547005</v>
          </cell>
          <cell r="E182" t="str">
            <v xml:space="preserve">  Fuel - Natural Gas</v>
          </cell>
          <cell r="F182" t="str">
            <v>$</v>
          </cell>
          <cell r="G182">
            <v>61531.27</v>
          </cell>
          <cell r="H182">
            <v>0</v>
          </cell>
          <cell r="I182">
            <v>916.47</v>
          </cell>
          <cell r="J182">
            <v>0</v>
          </cell>
          <cell r="K182">
            <v>836.76</v>
          </cell>
          <cell r="L182">
            <v>50907.22</v>
          </cell>
          <cell r="M182">
            <v>219452.42</v>
          </cell>
          <cell r="N182">
            <v>456684.1</v>
          </cell>
          <cell r="O182">
            <v>279298.48</v>
          </cell>
          <cell r="P182">
            <v>437889.2</v>
          </cell>
          <cell r="Q182">
            <v>202860.15</v>
          </cell>
          <cell r="R182">
            <v>175351.87</v>
          </cell>
          <cell r="S182">
            <v>1885727.94</v>
          </cell>
        </row>
        <row r="183">
          <cell r="D183">
            <v>547006</v>
          </cell>
          <cell r="E183" t="str">
            <v xml:space="preserve">  Fuel - Natural Gas Pressure</v>
          </cell>
          <cell r="F183"/>
          <cell r="G183">
            <v>33333</v>
          </cell>
          <cell r="H183">
            <v>33333</v>
          </cell>
          <cell r="I183">
            <v>33333</v>
          </cell>
          <cell r="J183">
            <v>33333</v>
          </cell>
          <cell r="K183">
            <v>33333</v>
          </cell>
          <cell r="L183">
            <v>33333</v>
          </cell>
          <cell r="M183">
            <v>33333</v>
          </cell>
          <cell r="N183">
            <v>47059</v>
          </cell>
          <cell r="O183">
            <v>47059</v>
          </cell>
          <cell r="P183">
            <v>47059</v>
          </cell>
          <cell r="Q183">
            <v>47059</v>
          </cell>
          <cell r="R183">
            <v>47059</v>
          </cell>
          <cell r="S183">
            <v>468626</v>
          </cell>
        </row>
        <row r="184">
          <cell r="D184"/>
          <cell r="E184" t="str">
            <v xml:space="preserve">    Total Production Fuel</v>
          </cell>
          <cell r="F184"/>
          <cell r="S184">
            <v>2354353.94</v>
          </cell>
        </row>
        <row r="185">
          <cell r="D185"/>
          <cell r="E185"/>
          <cell r="F185"/>
          <cell r="S185"/>
        </row>
        <row r="186">
          <cell r="D186" t="str">
            <v xml:space="preserve">   Other Operation:</v>
          </cell>
          <cell r="E186"/>
          <cell r="F186"/>
          <cell r="S186"/>
        </row>
        <row r="187">
          <cell r="D187">
            <v>546005</v>
          </cell>
          <cell r="E187" t="str">
            <v xml:space="preserve">  Supervision and Engineering</v>
          </cell>
          <cell r="F187"/>
          <cell r="G187">
            <v>0</v>
          </cell>
          <cell r="H187">
            <v>0</v>
          </cell>
          <cell r="I187">
            <v>0</v>
          </cell>
          <cell r="J187">
            <v>0</v>
          </cell>
          <cell r="K187">
            <v>0</v>
          </cell>
          <cell r="L187">
            <v>0</v>
          </cell>
          <cell r="M187">
            <v>0</v>
          </cell>
          <cell r="N187">
            <v>0</v>
          </cell>
          <cell r="O187">
            <v>5050.8900000000003</v>
          </cell>
          <cell r="P187">
            <v>0</v>
          </cell>
          <cell r="Q187">
            <v>0</v>
          </cell>
          <cell r="R187">
            <v>0</v>
          </cell>
          <cell r="S187">
            <v>5050.8900000000003</v>
          </cell>
        </row>
        <row r="188">
          <cell r="D188">
            <v>548003</v>
          </cell>
          <cell r="E188" t="str">
            <v xml:space="preserve">  Generation Expenses</v>
          </cell>
          <cell r="F188"/>
          <cell r="G188">
            <v>0</v>
          </cell>
          <cell r="H188">
            <v>0</v>
          </cell>
          <cell r="I188">
            <v>0</v>
          </cell>
          <cell r="J188">
            <v>0</v>
          </cell>
          <cell r="K188">
            <v>0</v>
          </cell>
          <cell r="L188">
            <v>0</v>
          </cell>
          <cell r="M188">
            <v>0</v>
          </cell>
          <cell r="N188">
            <v>0</v>
          </cell>
          <cell r="O188">
            <v>0</v>
          </cell>
          <cell r="P188">
            <v>0</v>
          </cell>
          <cell r="Q188">
            <v>0</v>
          </cell>
          <cell r="R188">
            <v>0</v>
          </cell>
          <cell r="S188">
            <v>0</v>
          </cell>
        </row>
        <row r="189">
          <cell r="D189">
            <v>549003</v>
          </cell>
          <cell r="E189" t="str">
            <v xml:space="preserve">  Miscellaneous Expenses</v>
          </cell>
          <cell r="F189"/>
          <cell r="G189">
            <v>7547.98</v>
          </cell>
          <cell r="H189">
            <v>4484.8100000000004</v>
          </cell>
          <cell r="I189">
            <v>7078.26</v>
          </cell>
          <cell r="J189">
            <v>6276.09</v>
          </cell>
          <cell r="K189">
            <v>6328.38</v>
          </cell>
          <cell r="L189">
            <v>6122.67</v>
          </cell>
          <cell r="M189">
            <v>6745.45</v>
          </cell>
          <cell r="N189">
            <v>5219.1000000000004</v>
          </cell>
          <cell r="O189">
            <v>7079.75</v>
          </cell>
          <cell r="P189">
            <v>8861.1200000000008</v>
          </cell>
          <cell r="Q189">
            <v>10048.44</v>
          </cell>
          <cell r="R189">
            <v>9116.31</v>
          </cell>
          <cell r="S189">
            <v>84908.36</v>
          </cell>
        </row>
        <row r="190">
          <cell r="D190"/>
          <cell r="E190" t="str">
            <v xml:space="preserve">    Total Other Operation</v>
          </cell>
          <cell r="F190"/>
          <cell r="S190">
            <v>89959.25</v>
          </cell>
        </row>
        <row r="191">
          <cell r="D191"/>
          <cell r="E191" t="str">
            <v>Total Operation</v>
          </cell>
          <cell r="F191"/>
          <cell r="S191">
            <v>2444313.19</v>
          </cell>
        </row>
        <row r="192">
          <cell r="D192"/>
          <cell r="E192"/>
          <cell r="F192"/>
          <cell r="S192"/>
        </row>
        <row r="193">
          <cell r="D193" t="str">
            <v>Maintenance:</v>
          </cell>
          <cell r="E193"/>
          <cell r="F193"/>
          <cell r="S193"/>
        </row>
        <row r="194">
          <cell r="D194">
            <v>551003</v>
          </cell>
          <cell r="E194" t="str">
            <v xml:space="preserve">  Supervision and Engineering</v>
          </cell>
          <cell r="F194"/>
          <cell r="G194">
            <v>0</v>
          </cell>
          <cell r="H194">
            <v>0</v>
          </cell>
          <cell r="I194">
            <v>0</v>
          </cell>
          <cell r="J194">
            <v>0</v>
          </cell>
          <cell r="K194">
            <v>0</v>
          </cell>
          <cell r="L194">
            <v>0</v>
          </cell>
          <cell r="M194">
            <v>28858.799999999999</v>
          </cell>
          <cell r="N194">
            <v>0</v>
          </cell>
          <cell r="O194">
            <v>0</v>
          </cell>
          <cell r="P194">
            <v>0</v>
          </cell>
          <cell r="Q194">
            <v>0</v>
          </cell>
          <cell r="R194">
            <v>0</v>
          </cell>
          <cell r="S194">
            <v>28858.799999999999</v>
          </cell>
        </row>
        <row r="195">
          <cell r="D195">
            <v>552003</v>
          </cell>
          <cell r="E195" t="str">
            <v xml:space="preserve">  Structures</v>
          </cell>
          <cell r="F195"/>
          <cell r="G195">
            <v>8</v>
          </cell>
          <cell r="H195">
            <v>8</v>
          </cell>
          <cell r="I195">
            <v>7782.29</v>
          </cell>
          <cell r="J195">
            <v>16</v>
          </cell>
          <cell r="K195">
            <v>130</v>
          </cell>
          <cell r="L195">
            <v>290.52999999999997</v>
          </cell>
          <cell r="M195">
            <v>16.260000000000002</v>
          </cell>
          <cell r="N195">
            <v>303.75</v>
          </cell>
          <cell r="O195">
            <v>2196.94</v>
          </cell>
          <cell r="P195">
            <v>8</v>
          </cell>
          <cell r="Q195">
            <v>562.54</v>
          </cell>
          <cell r="R195">
            <v>2425.17</v>
          </cell>
          <cell r="S195">
            <v>13747.48</v>
          </cell>
        </row>
        <row r="196">
          <cell r="D196">
            <v>553005</v>
          </cell>
          <cell r="E196" t="str">
            <v xml:space="preserve">  Turbine</v>
          </cell>
          <cell r="F196"/>
          <cell r="G196">
            <v>18874.38</v>
          </cell>
          <cell r="H196">
            <v>6638.52</v>
          </cell>
          <cell r="I196">
            <v>10115.64</v>
          </cell>
          <cell r="J196">
            <v>11736.63</v>
          </cell>
          <cell r="K196">
            <v>27879.02</v>
          </cell>
          <cell r="L196">
            <v>30899.95</v>
          </cell>
          <cell r="M196">
            <v>49911.83</v>
          </cell>
          <cell r="N196">
            <v>7162.65</v>
          </cell>
          <cell r="O196">
            <v>15277.9</v>
          </cell>
          <cell r="P196">
            <v>24065.02</v>
          </cell>
          <cell r="Q196">
            <v>28987.07</v>
          </cell>
          <cell r="R196">
            <v>97738.94</v>
          </cell>
          <cell r="S196">
            <v>329287.55</v>
          </cell>
        </row>
        <row r="197">
          <cell r="D197">
            <v>554003</v>
          </cell>
          <cell r="E197" t="str">
            <v xml:space="preserve">  Miscellaneous Plant</v>
          </cell>
          <cell r="F197"/>
          <cell r="G197">
            <v>1327.67</v>
          </cell>
          <cell r="H197">
            <v>0</v>
          </cell>
          <cell r="I197">
            <v>0</v>
          </cell>
          <cell r="J197">
            <v>0</v>
          </cell>
          <cell r="K197">
            <v>0</v>
          </cell>
          <cell r="L197">
            <v>386.12</v>
          </cell>
          <cell r="M197">
            <v>59.98</v>
          </cell>
          <cell r="N197">
            <v>2772.32</v>
          </cell>
          <cell r="O197">
            <v>973.33</v>
          </cell>
          <cell r="P197">
            <v>347.47</v>
          </cell>
          <cell r="Q197">
            <v>374.9</v>
          </cell>
          <cell r="R197">
            <v>112.22</v>
          </cell>
          <cell r="S197">
            <v>6354.01</v>
          </cell>
        </row>
        <row r="198">
          <cell r="D198"/>
          <cell r="E198" t="str">
            <v>Total Maintenance</v>
          </cell>
          <cell r="F198"/>
          <cell r="S198">
            <v>378247.83999999997</v>
          </cell>
        </row>
        <row r="199">
          <cell r="D199"/>
          <cell r="E199" t="str">
            <v xml:space="preserve">Total Production Expenses </v>
          </cell>
          <cell r="F199" t="str">
            <v>$</v>
          </cell>
          <cell r="S199">
            <v>2822561.03</v>
          </cell>
        </row>
        <row r="205">
          <cell r="D205" t="str">
            <v>Production Expenses:</v>
          </cell>
          <cell r="E205"/>
          <cell r="F205"/>
          <cell r="S205"/>
        </row>
        <row r="206">
          <cell r="D206" t="str">
            <v>Operation</v>
          </cell>
          <cell r="E206"/>
          <cell r="F206"/>
          <cell r="S206"/>
        </row>
        <row r="207">
          <cell r="D207" t="str">
            <v xml:space="preserve">   Production Fuel:</v>
          </cell>
          <cell r="E207"/>
          <cell r="F207"/>
          <cell r="S207"/>
        </row>
        <row r="208">
          <cell r="D208">
            <v>547008</v>
          </cell>
          <cell r="E208" t="str">
            <v xml:space="preserve">  Fuel - Methane Gas</v>
          </cell>
          <cell r="F208" t="str">
            <v>$</v>
          </cell>
          <cell r="G208">
            <v>0</v>
          </cell>
          <cell r="H208">
            <v>4246.6099999999997</v>
          </cell>
          <cell r="I208">
            <v>0</v>
          </cell>
          <cell r="J208">
            <v>0</v>
          </cell>
          <cell r="K208">
            <v>1013.85</v>
          </cell>
          <cell r="L208">
            <v>0</v>
          </cell>
          <cell r="M208">
            <v>0</v>
          </cell>
          <cell r="N208">
            <v>0</v>
          </cell>
          <cell r="O208">
            <v>3745.51</v>
          </cell>
          <cell r="P208">
            <v>0</v>
          </cell>
          <cell r="Q208">
            <v>6041.56</v>
          </cell>
          <cell r="R208">
            <v>1504.48</v>
          </cell>
          <cell r="S208">
            <v>16552.009999999998</v>
          </cell>
        </row>
        <row r="209">
          <cell r="D209"/>
          <cell r="E209" t="str">
            <v xml:space="preserve">    Total Production Fuel</v>
          </cell>
          <cell r="F209"/>
          <cell r="S209">
            <v>16552.009999999998</v>
          </cell>
        </row>
        <row r="210">
          <cell r="D210"/>
          <cell r="E210"/>
          <cell r="F210"/>
          <cell r="S210"/>
        </row>
        <row r="211">
          <cell r="D211" t="str">
            <v xml:space="preserve">   Other Operation:</v>
          </cell>
          <cell r="E211"/>
          <cell r="F211"/>
          <cell r="S211"/>
        </row>
        <row r="212">
          <cell r="D212">
            <v>546006</v>
          </cell>
          <cell r="E212" t="str">
            <v xml:space="preserve">  Supervision and Engineering</v>
          </cell>
          <cell r="F212"/>
          <cell r="G212">
            <v>403.67</v>
          </cell>
          <cell r="H212">
            <v>404.17</v>
          </cell>
          <cell r="I212">
            <v>434.56</v>
          </cell>
          <cell r="J212">
            <v>423.19</v>
          </cell>
          <cell r="K212">
            <v>424.28</v>
          </cell>
          <cell r="L212">
            <v>423.91</v>
          </cell>
          <cell r="M212">
            <v>424</v>
          </cell>
          <cell r="N212">
            <v>420.11</v>
          </cell>
          <cell r="O212">
            <v>423.53</v>
          </cell>
          <cell r="P212">
            <v>423.65</v>
          </cell>
          <cell r="Q212">
            <v>456.51</v>
          </cell>
          <cell r="R212">
            <v>438.57</v>
          </cell>
          <cell r="S212">
            <v>5100.1499999999996</v>
          </cell>
        </row>
        <row r="213">
          <cell r="D213">
            <v>548004</v>
          </cell>
          <cell r="E213" t="str">
            <v xml:space="preserve">  Generation Expenses</v>
          </cell>
          <cell r="F213"/>
          <cell r="G213">
            <v>-641.96</v>
          </cell>
          <cell r="H213">
            <v>11008.67</v>
          </cell>
          <cell r="I213">
            <v>11031.8</v>
          </cell>
          <cell r="J213">
            <v>11731.78</v>
          </cell>
          <cell r="K213">
            <v>10933.46</v>
          </cell>
          <cell r="L213">
            <v>10777.27</v>
          </cell>
          <cell r="M213">
            <v>9724.42</v>
          </cell>
          <cell r="N213">
            <v>10221.92</v>
          </cell>
          <cell r="O213">
            <v>0</v>
          </cell>
          <cell r="P213">
            <v>22614.46</v>
          </cell>
          <cell r="Q213">
            <v>13462.98</v>
          </cell>
          <cell r="R213">
            <v>26829.25</v>
          </cell>
          <cell r="S213">
            <v>137694.04999999999</v>
          </cell>
        </row>
        <row r="214">
          <cell r="D214">
            <v>549004</v>
          </cell>
          <cell r="E214" t="str">
            <v xml:space="preserve">  Miscellaneous Expenses</v>
          </cell>
          <cell r="F214"/>
          <cell r="G214">
            <v>2575.77</v>
          </cell>
          <cell r="H214">
            <v>2665.96</v>
          </cell>
          <cell r="I214">
            <v>2752.69</v>
          </cell>
          <cell r="J214">
            <v>3280.02</v>
          </cell>
          <cell r="K214">
            <v>2579.23</v>
          </cell>
          <cell r="L214">
            <v>2589.65</v>
          </cell>
          <cell r="M214">
            <v>2672.54</v>
          </cell>
          <cell r="N214">
            <v>3570.58</v>
          </cell>
          <cell r="O214">
            <v>2450.58</v>
          </cell>
          <cell r="P214">
            <v>2492.7600000000002</v>
          </cell>
          <cell r="Q214">
            <v>2723.42</v>
          </cell>
          <cell r="R214">
            <v>2720.89</v>
          </cell>
          <cell r="S214">
            <v>33074.089999999997</v>
          </cell>
        </row>
        <row r="215">
          <cell r="D215"/>
          <cell r="E215" t="str">
            <v xml:space="preserve">    Total Other Operation</v>
          </cell>
          <cell r="F215"/>
          <cell r="S215">
            <v>175868.28999999998</v>
          </cell>
        </row>
        <row r="216">
          <cell r="D216"/>
          <cell r="E216" t="str">
            <v>Total Operation</v>
          </cell>
          <cell r="F216"/>
          <cell r="S216">
            <v>192420.3</v>
          </cell>
        </row>
        <row r="217">
          <cell r="D217"/>
          <cell r="E217"/>
          <cell r="F217"/>
          <cell r="S217"/>
        </row>
        <row r="218">
          <cell r="D218" t="str">
            <v>Maintenance:</v>
          </cell>
          <cell r="E218"/>
          <cell r="F218"/>
          <cell r="S218"/>
        </row>
        <row r="219">
          <cell r="D219">
            <v>551004</v>
          </cell>
          <cell r="E219" t="str">
            <v xml:space="preserve">  Supervision and Engineering</v>
          </cell>
          <cell r="F219"/>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D220">
            <v>552004</v>
          </cell>
          <cell r="E220" t="str">
            <v xml:space="preserve">  Structures</v>
          </cell>
          <cell r="F220"/>
          <cell r="G220">
            <v>162.09</v>
          </cell>
          <cell r="H220">
            <v>667.19</v>
          </cell>
          <cell r="I220">
            <v>668.6</v>
          </cell>
          <cell r="J220">
            <v>711.02</v>
          </cell>
          <cell r="K220">
            <v>662.63</v>
          </cell>
          <cell r="L220">
            <v>653.16999999999996</v>
          </cell>
          <cell r="M220">
            <v>589.36</v>
          </cell>
          <cell r="N220">
            <v>619.51</v>
          </cell>
          <cell r="O220">
            <v>0</v>
          </cell>
          <cell r="P220">
            <v>1370.56</v>
          </cell>
          <cell r="Q220">
            <v>815.94</v>
          </cell>
          <cell r="R220">
            <v>1915.62</v>
          </cell>
          <cell r="S220">
            <v>8835.69</v>
          </cell>
        </row>
        <row r="221">
          <cell r="D221">
            <v>553006</v>
          </cell>
          <cell r="E221" t="str">
            <v xml:space="preserve">  Turbine</v>
          </cell>
          <cell r="F221"/>
          <cell r="G221">
            <v>-1264.46</v>
          </cell>
          <cell r="H221">
            <v>21683.73</v>
          </cell>
          <cell r="I221">
            <v>21729.31</v>
          </cell>
          <cell r="J221">
            <v>23108.04</v>
          </cell>
          <cell r="K221">
            <v>21535.61</v>
          </cell>
          <cell r="L221">
            <v>21227.95</v>
          </cell>
          <cell r="M221">
            <v>19154.150000000001</v>
          </cell>
          <cell r="N221">
            <v>20134.080000000002</v>
          </cell>
          <cell r="O221">
            <v>0</v>
          </cell>
          <cell r="P221">
            <v>44543.63</v>
          </cell>
          <cell r="Q221">
            <v>26517.99</v>
          </cell>
          <cell r="R221">
            <v>52845.49</v>
          </cell>
          <cell r="S221">
            <v>271215.52</v>
          </cell>
        </row>
        <row r="222">
          <cell r="D222">
            <v>554004</v>
          </cell>
          <cell r="E222" t="str">
            <v xml:space="preserve">  Miscellaneous Plant</v>
          </cell>
          <cell r="F222"/>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D223"/>
          <cell r="E223" t="str">
            <v>Total Maintenance</v>
          </cell>
          <cell r="F223"/>
          <cell r="S223">
            <v>280051.21000000002</v>
          </cell>
        </row>
        <row r="224">
          <cell r="D224"/>
          <cell r="E224" t="str">
            <v xml:space="preserve">Total Production Expenses </v>
          </cell>
          <cell r="F224" t="str">
            <v>$</v>
          </cell>
          <cell r="S224">
            <v>472471.51</v>
          </cell>
        </row>
        <row r="225">
          <cell r="D225"/>
          <cell r="E225"/>
          <cell r="F225"/>
          <cell r="S225"/>
        </row>
        <row r="226">
          <cell r="D226"/>
          <cell r="E226" t="str">
            <v>Gross Generation</v>
          </cell>
          <cell r="F226"/>
          <cell r="G226">
            <v>1903000</v>
          </cell>
          <cell r="H226">
            <v>1907000</v>
          </cell>
          <cell r="I226">
            <v>2028000</v>
          </cell>
          <cell r="J226">
            <v>1881000</v>
          </cell>
          <cell r="K226">
            <v>1863000</v>
          </cell>
          <cell r="L226">
            <v>1681000</v>
          </cell>
          <cell r="M226">
            <v>1767000</v>
          </cell>
          <cell r="N226">
            <v>1857000</v>
          </cell>
          <cell r="O226">
            <v>1941000</v>
          </cell>
          <cell r="P226">
            <v>2233000</v>
          </cell>
          <cell r="Q226">
            <v>2225000</v>
          </cell>
          <cell r="R226">
            <v>2181000</v>
          </cell>
          <cell r="S226">
            <v>23467000</v>
          </cell>
        </row>
        <row r="227">
          <cell r="D227"/>
          <cell r="E227" t="str">
            <v>Station Auxiliary</v>
          </cell>
          <cell r="F227"/>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D228"/>
          <cell r="E228" t="str">
            <v>Net Generation</v>
          </cell>
          <cell r="F228"/>
          <cell r="S228">
            <v>23467000</v>
          </cell>
        </row>
        <row r="235">
          <cell r="D235" t="str">
            <v>Combined Power Stations</v>
          </cell>
          <cell r="E235"/>
          <cell r="F235"/>
          <cell r="S235"/>
        </row>
        <row r="236">
          <cell r="D236"/>
          <cell r="E236" t="str">
            <v>Thermal Production Cost</v>
          </cell>
          <cell r="F236"/>
          <cell r="S236"/>
        </row>
        <row r="237">
          <cell r="D237"/>
          <cell r="E237" t="str">
            <v xml:space="preserve">   Production Fuel</v>
          </cell>
          <cell r="F237" t="str">
            <v>$</v>
          </cell>
          <cell r="G237">
            <v>5656973.5299999993</v>
          </cell>
          <cell r="H237">
            <v>6302184.2300000004</v>
          </cell>
          <cell r="I237">
            <v>5981477.8000000007</v>
          </cell>
          <cell r="J237">
            <v>5270867.7</v>
          </cell>
          <cell r="K237">
            <v>4005389.77</v>
          </cell>
          <cell r="L237">
            <v>3600120.1</v>
          </cell>
          <cell r="M237">
            <v>4972122.88</v>
          </cell>
          <cell r="N237">
            <v>5340782.74</v>
          </cell>
          <cell r="O237">
            <v>7867310.0700000003</v>
          </cell>
          <cell r="P237">
            <v>12457465.489999998</v>
          </cell>
          <cell r="Q237">
            <v>9928041.1100000031</v>
          </cell>
          <cell r="R237">
            <v>6829246.1500000013</v>
          </cell>
          <cell r="S237">
            <v>78211981.570000023</v>
          </cell>
        </row>
        <row r="238">
          <cell r="D238"/>
          <cell r="E238" t="str">
            <v xml:space="preserve">   Other Production</v>
          </cell>
          <cell r="F238"/>
          <cell r="G238">
            <v>987260.85</v>
          </cell>
          <cell r="H238">
            <v>1304909.54</v>
          </cell>
          <cell r="I238">
            <v>1102300.71</v>
          </cell>
          <cell r="J238">
            <v>1254687.53</v>
          </cell>
          <cell r="K238">
            <v>966488.09</v>
          </cell>
          <cell r="L238">
            <v>921383.55</v>
          </cell>
          <cell r="M238">
            <v>159245.34</v>
          </cell>
          <cell r="N238">
            <v>842350.83</v>
          </cell>
          <cell r="O238">
            <v>1022496.99</v>
          </cell>
          <cell r="P238">
            <v>1436093.87</v>
          </cell>
          <cell r="Q238">
            <v>1339718.98</v>
          </cell>
          <cell r="R238">
            <v>1295308.02</v>
          </cell>
          <cell r="S238">
            <v>12632244.299999997</v>
          </cell>
        </row>
        <row r="239">
          <cell r="D239"/>
          <cell r="E239" t="str">
            <v xml:space="preserve">   Production Maintenance</v>
          </cell>
          <cell r="F239"/>
          <cell r="G239">
            <v>1983118.79</v>
          </cell>
          <cell r="H239">
            <v>1460281.07</v>
          </cell>
          <cell r="I239">
            <v>2215156.09</v>
          </cell>
          <cell r="J239">
            <v>2692352.51</v>
          </cell>
          <cell r="K239">
            <v>1777834.77</v>
          </cell>
          <cell r="L239">
            <v>1347107.73</v>
          </cell>
          <cell r="M239">
            <v>918302.37</v>
          </cell>
          <cell r="N239">
            <v>514918.81</v>
          </cell>
          <cell r="O239">
            <v>927513.38</v>
          </cell>
          <cell r="P239">
            <v>865753.75</v>
          </cell>
          <cell r="Q239">
            <v>1050140.2</v>
          </cell>
          <cell r="R239">
            <v>1098163.18</v>
          </cell>
          <cell r="S239">
            <v>16850642.649999995</v>
          </cell>
        </row>
        <row r="240">
          <cell r="D240"/>
          <cell r="E240" t="str">
            <v xml:space="preserve">      Total Thermal Production Cost</v>
          </cell>
          <cell r="F240"/>
          <cell r="S240">
            <v>107694868.52000001</v>
          </cell>
        </row>
        <row r="241">
          <cell r="D241"/>
          <cell r="E241"/>
          <cell r="F241"/>
          <cell r="S241"/>
        </row>
        <row r="242">
          <cell r="D242" t="str">
            <v>Purchased Power Cost</v>
          </cell>
          <cell r="E242"/>
          <cell r="F242"/>
          <cell r="S242"/>
        </row>
        <row r="243">
          <cell r="D243"/>
          <cell r="E243" t="str">
            <v>SWPA</v>
          </cell>
          <cell r="F243"/>
          <cell r="S243"/>
        </row>
        <row r="244">
          <cell r="D244">
            <v>555002</v>
          </cell>
          <cell r="E244" t="str">
            <v xml:space="preserve">   Peaking Capacity</v>
          </cell>
          <cell r="F244"/>
          <cell r="G244">
            <v>217420</v>
          </cell>
          <cell r="H244">
            <v>234395.59</v>
          </cell>
          <cell r="I244">
            <v>250688.67</v>
          </cell>
          <cell r="J244">
            <v>227102.51</v>
          </cell>
          <cell r="K244">
            <v>213603.67</v>
          </cell>
          <cell r="L244">
            <v>252225.22</v>
          </cell>
          <cell r="M244">
            <v>226249.63</v>
          </cell>
          <cell r="N244">
            <v>226249.63</v>
          </cell>
          <cell r="O244">
            <v>226249.63</v>
          </cell>
          <cell r="P244">
            <v>226249.63</v>
          </cell>
          <cell r="Q244">
            <v>226249.63</v>
          </cell>
          <cell r="R244">
            <v>226249.63</v>
          </cell>
          <cell r="S244">
            <v>2752933.44</v>
          </cell>
        </row>
        <row r="245">
          <cell r="D245">
            <v>555003</v>
          </cell>
          <cell r="E245" t="str">
            <v xml:space="preserve">   Peaking Energy</v>
          </cell>
          <cell r="F245"/>
          <cell r="G245">
            <v>56655.9</v>
          </cell>
          <cell r="H245">
            <v>45900</v>
          </cell>
          <cell r="I245">
            <v>48286.8</v>
          </cell>
          <cell r="J245">
            <v>95037.8</v>
          </cell>
          <cell r="K245">
            <v>83140.2</v>
          </cell>
          <cell r="L245">
            <v>68783</v>
          </cell>
          <cell r="M245">
            <v>43214.6</v>
          </cell>
          <cell r="N245">
            <v>43271.8</v>
          </cell>
          <cell r="O245">
            <v>68740.100000000006</v>
          </cell>
          <cell r="P245">
            <v>114371.4</v>
          </cell>
          <cell r="Q245">
            <v>71500</v>
          </cell>
          <cell r="R245">
            <v>72601.100000000006</v>
          </cell>
          <cell r="S245">
            <v>811502.7</v>
          </cell>
        </row>
        <row r="246">
          <cell r="D246">
            <v>555004</v>
          </cell>
          <cell r="E246" t="str">
            <v xml:space="preserve">   Supplemental Peaking Energy</v>
          </cell>
          <cell r="F246"/>
          <cell r="G246">
            <v>6097.4</v>
          </cell>
          <cell r="H246">
            <v>8127</v>
          </cell>
          <cell r="I246">
            <v>70373.8</v>
          </cell>
          <cell r="J246">
            <v>20447.7</v>
          </cell>
          <cell r="K246">
            <v>67221.7</v>
          </cell>
          <cell r="L246">
            <v>82628</v>
          </cell>
          <cell r="M246">
            <v>119546.7</v>
          </cell>
          <cell r="N246">
            <v>49067.199999999997</v>
          </cell>
          <cell r="O246">
            <v>1456</v>
          </cell>
          <cell r="P246">
            <v>1847.3</v>
          </cell>
          <cell r="Q246">
            <v>1810.9</v>
          </cell>
          <cell r="R246">
            <v>4440.8</v>
          </cell>
          <cell r="S246">
            <v>433064.5</v>
          </cell>
        </row>
        <row r="247">
          <cell r="D247"/>
          <cell r="E247" t="str">
            <v>Bank Energy</v>
          </cell>
          <cell r="F247"/>
          <cell r="S247"/>
        </row>
        <row r="248">
          <cell r="D248">
            <v>555008</v>
          </cell>
          <cell r="E248" t="str">
            <v xml:space="preserve">  Bank Energy Received</v>
          </cell>
          <cell r="F248"/>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D249">
            <v>555009</v>
          </cell>
          <cell r="E249" t="str">
            <v xml:space="preserve">  Bank Energy Delivered</v>
          </cell>
          <cell r="F249"/>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D250">
            <v>555010</v>
          </cell>
          <cell r="E250" t="str">
            <v xml:space="preserve">  Displaced Thermal</v>
          </cell>
          <cell r="F250"/>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D251">
            <v>555011</v>
          </cell>
          <cell r="E251" t="str">
            <v xml:space="preserve">  Contract Adjustment</v>
          </cell>
          <cell r="F251"/>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D252"/>
          <cell r="E252" t="str">
            <v xml:space="preserve">      Net Bank Energy</v>
          </cell>
          <cell r="F252"/>
          <cell r="S252">
            <v>0</v>
          </cell>
        </row>
        <row r="253">
          <cell r="D253"/>
          <cell r="E253" t="str">
            <v xml:space="preserve">      Total SWPA</v>
          </cell>
          <cell r="F253"/>
          <cell r="S253">
            <v>3997500.6399999997</v>
          </cell>
        </row>
        <row r="254">
          <cell r="D254"/>
          <cell r="E254"/>
          <cell r="F254"/>
          <cell r="S254"/>
        </row>
        <row r="255">
          <cell r="D255"/>
          <cell r="E255" t="str">
            <v>KCPL</v>
          </cell>
          <cell r="F255"/>
          <cell r="S255"/>
        </row>
        <row r="256">
          <cell r="D256">
            <v>555033</v>
          </cell>
          <cell r="E256" t="str">
            <v xml:space="preserve">   Capacity</v>
          </cell>
          <cell r="F256"/>
          <cell r="G256">
            <v>318750</v>
          </cell>
          <cell r="H256">
            <v>318750</v>
          </cell>
          <cell r="I256">
            <v>318750</v>
          </cell>
          <cell r="J256">
            <v>318750</v>
          </cell>
          <cell r="K256">
            <v>318750</v>
          </cell>
          <cell r="L256">
            <v>318750</v>
          </cell>
          <cell r="M256">
            <v>318750</v>
          </cell>
          <cell r="N256">
            <v>318750</v>
          </cell>
          <cell r="O256">
            <v>318750</v>
          </cell>
          <cell r="P256">
            <v>318750</v>
          </cell>
          <cell r="Q256">
            <v>318750</v>
          </cell>
          <cell r="R256">
            <v>318750</v>
          </cell>
          <cell r="S256">
            <v>3825000</v>
          </cell>
        </row>
        <row r="257">
          <cell r="D257">
            <v>555034</v>
          </cell>
          <cell r="E257" t="str">
            <v xml:space="preserve">   Energy</v>
          </cell>
          <cell r="F257"/>
          <cell r="G257">
            <v>574608.6</v>
          </cell>
          <cell r="H257">
            <v>539151.6</v>
          </cell>
          <cell r="I257">
            <v>569952</v>
          </cell>
          <cell r="J257">
            <v>441439.46</v>
          </cell>
          <cell r="K257">
            <v>304225.56</v>
          </cell>
          <cell r="L257">
            <v>23400.97</v>
          </cell>
          <cell r="M257">
            <v>65433.63</v>
          </cell>
          <cell r="N257">
            <v>378256.16</v>
          </cell>
          <cell r="O257">
            <v>545699.43000000005</v>
          </cell>
          <cell r="P257">
            <v>480837.86</v>
          </cell>
          <cell r="Q257">
            <v>344231.44</v>
          </cell>
          <cell r="R257">
            <v>353448.64</v>
          </cell>
          <cell r="S257">
            <v>4620685.3499999996</v>
          </cell>
        </row>
        <row r="258">
          <cell r="D258"/>
          <cell r="E258" t="str">
            <v xml:space="preserve">      Total KCPL</v>
          </cell>
          <cell r="F258"/>
          <cell r="S258">
            <v>8445685.3499999996</v>
          </cell>
        </row>
        <row r="259">
          <cell r="D259"/>
          <cell r="E259"/>
          <cell r="F259"/>
          <cell r="S259"/>
        </row>
        <row r="260">
          <cell r="D260"/>
          <cell r="E260" t="str">
            <v>TEA</v>
          </cell>
          <cell r="F260"/>
          <cell r="S260"/>
        </row>
        <row r="261">
          <cell r="D261">
            <v>555030</v>
          </cell>
          <cell r="E261" t="str">
            <v xml:space="preserve">   Capacity</v>
          </cell>
          <cell r="F261"/>
          <cell r="G261">
            <v>0</v>
          </cell>
          <cell r="H261">
            <v>0</v>
          </cell>
          <cell r="I261">
            <v>0</v>
          </cell>
          <cell r="J261">
            <v>0</v>
          </cell>
          <cell r="K261">
            <v>0</v>
          </cell>
          <cell r="L261">
            <v>0</v>
          </cell>
          <cell r="M261">
            <v>0</v>
          </cell>
          <cell r="N261">
            <v>0</v>
          </cell>
          <cell r="O261">
            <v>0</v>
          </cell>
          <cell r="P261">
            <v>0</v>
          </cell>
          <cell r="Q261">
            <v>0</v>
          </cell>
          <cell r="R261">
            <v>0</v>
          </cell>
          <cell r="S261">
            <v>0</v>
          </cell>
        </row>
        <row r="262">
          <cell r="D262">
            <v>555031</v>
          </cell>
          <cell r="E262" t="str">
            <v xml:space="preserve">   Energy</v>
          </cell>
          <cell r="F262"/>
          <cell r="G262">
            <v>329697.23</v>
          </cell>
          <cell r="H262">
            <v>0</v>
          </cell>
          <cell r="I262">
            <v>27686.7</v>
          </cell>
          <cell r="J262">
            <v>210627.53</v>
          </cell>
          <cell r="K262">
            <v>625903.91</v>
          </cell>
          <cell r="L262">
            <v>662686.9</v>
          </cell>
          <cell r="M262">
            <v>462257.29</v>
          </cell>
          <cell r="N262">
            <v>1263289.6399999999</v>
          </cell>
          <cell r="O262">
            <v>511587.15</v>
          </cell>
          <cell r="P262">
            <v>64098.16</v>
          </cell>
          <cell r="Q262">
            <v>82655</v>
          </cell>
          <cell r="R262">
            <v>131520.38</v>
          </cell>
          <cell r="S262">
            <v>4372009.8899999997</v>
          </cell>
        </row>
        <row r="263">
          <cell r="D263">
            <v>555032</v>
          </cell>
          <cell r="E263" t="str">
            <v xml:space="preserve">   Transmission</v>
          </cell>
          <cell r="F263"/>
          <cell r="G263">
            <v>0</v>
          </cell>
          <cell r="H263">
            <v>0</v>
          </cell>
          <cell r="I263">
            <v>0</v>
          </cell>
          <cell r="J263">
            <v>0</v>
          </cell>
          <cell r="K263">
            <v>60301.2</v>
          </cell>
          <cell r="L263">
            <v>30150.6</v>
          </cell>
          <cell r="M263">
            <v>30150.6</v>
          </cell>
          <cell r="N263">
            <v>28205.4</v>
          </cell>
          <cell r="O263">
            <v>29178</v>
          </cell>
          <cell r="P263">
            <v>29178</v>
          </cell>
          <cell r="Q263">
            <v>30110.080000000002</v>
          </cell>
          <cell r="R263">
            <v>58803.6</v>
          </cell>
          <cell r="S263">
            <v>296077.48</v>
          </cell>
        </row>
        <row r="264">
          <cell r="D264"/>
          <cell r="E264" t="str">
            <v xml:space="preserve">      Total TEA</v>
          </cell>
          <cell r="F264"/>
          <cell r="S264">
            <v>4668087.3699999992</v>
          </cell>
        </row>
        <row r="265">
          <cell r="D265"/>
          <cell r="E265"/>
          <cell r="F265"/>
          <cell r="S265"/>
        </row>
        <row r="266">
          <cell r="D266"/>
          <cell r="E266" t="str">
            <v>Smoky Hills</v>
          </cell>
          <cell r="F266"/>
          <cell r="S266"/>
        </row>
        <row r="267">
          <cell r="D267">
            <v>555036</v>
          </cell>
          <cell r="E267" t="str">
            <v xml:space="preserve">   Energy</v>
          </cell>
          <cell r="F267"/>
          <cell r="G267">
            <v>808367.7</v>
          </cell>
          <cell r="H267">
            <v>865041.45</v>
          </cell>
          <cell r="I267">
            <v>755605.55</v>
          </cell>
          <cell r="J267">
            <v>832370.7</v>
          </cell>
          <cell r="K267">
            <v>709288.65</v>
          </cell>
          <cell r="L267">
            <v>724134.95</v>
          </cell>
          <cell r="M267">
            <v>723245.95</v>
          </cell>
          <cell r="N267">
            <v>878509.8</v>
          </cell>
          <cell r="O267">
            <v>888333.25</v>
          </cell>
          <cell r="P267">
            <v>692886.6</v>
          </cell>
          <cell r="Q267">
            <v>532777.69999999995</v>
          </cell>
          <cell r="R267">
            <v>404717.25</v>
          </cell>
          <cell r="S267">
            <v>8815279.5499999989</v>
          </cell>
        </row>
        <row r="268">
          <cell r="D268">
            <v>555037</v>
          </cell>
          <cell r="E268" t="str">
            <v xml:space="preserve">   SPP EIS Power</v>
          </cell>
          <cell r="F268"/>
          <cell r="G268">
            <v>105752.92</v>
          </cell>
          <cell r="H268">
            <v>62362.54</v>
          </cell>
          <cell r="I268">
            <v>56213.19</v>
          </cell>
          <cell r="J268">
            <v>41076.85</v>
          </cell>
          <cell r="K268">
            <v>39436.07</v>
          </cell>
          <cell r="L268">
            <v>41685</v>
          </cell>
          <cell r="M268">
            <v>76720.31</v>
          </cell>
          <cell r="N268">
            <v>116828.73</v>
          </cell>
          <cell r="O268">
            <v>71492.5</v>
          </cell>
          <cell r="P268">
            <v>141233.25</v>
          </cell>
          <cell r="Q268">
            <v>98755.81</v>
          </cell>
          <cell r="R268">
            <v>138865.66</v>
          </cell>
          <cell r="S268">
            <v>990422.83</v>
          </cell>
        </row>
        <row r="269">
          <cell r="D269">
            <v>557003</v>
          </cell>
          <cell r="E269" t="str">
            <v xml:space="preserve">   Other Smoky Hills Expenses</v>
          </cell>
          <cell r="F269"/>
          <cell r="G269">
            <v>0</v>
          </cell>
          <cell r="H269">
            <v>0</v>
          </cell>
          <cell r="I269">
            <v>0</v>
          </cell>
          <cell r="J269">
            <v>0</v>
          </cell>
          <cell r="K269">
            <v>0</v>
          </cell>
          <cell r="L269">
            <v>0</v>
          </cell>
          <cell r="M269">
            <v>0</v>
          </cell>
          <cell r="N269">
            <v>2928.78</v>
          </cell>
          <cell r="O269">
            <v>26755.38</v>
          </cell>
          <cell r="P269">
            <v>0</v>
          </cell>
          <cell r="Q269">
            <v>0</v>
          </cell>
          <cell r="R269">
            <v>0</v>
          </cell>
          <cell r="S269">
            <v>29684.16</v>
          </cell>
        </row>
        <row r="270">
          <cell r="D270"/>
          <cell r="E270" t="str">
            <v xml:space="preserve">      Total Smoky Hills</v>
          </cell>
          <cell r="F270"/>
          <cell r="S270">
            <v>9835386.5399999991</v>
          </cell>
        </row>
        <row r="271">
          <cell r="D271"/>
          <cell r="E271"/>
          <cell r="F271"/>
          <cell r="S271"/>
        </row>
        <row r="272">
          <cell r="D272"/>
          <cell r="E272" t="str">
            <v>Other Purchased Power</v>
          </cell>
          <cell r="F272"/>
          <cell r="S272"/>
        </row>
        <row r="273">
          <cell r="D273">
            <v>555039</v>
          </cell>
          <cell r="E273" t="str">
            <v xml:space="preserve">   SPP EIS Market</v>
          </cell>
          <cell r="F273"/>
          <cell r="G273">
            <v>419391.81</v>
          </cell>
          <cell r="H273">
            <v>690469.12</v>
          </cell>
          <cell r="I273">
            <v>631875.09</v>
          </cell>
          <cell r="J273">
            <v>1061309.1299999999</v>
          </cell>
          <cell r="K273">
            <v>1068177.7</v>
          </cell>
          <cell r="L273">
            <v>1189493.6399999999</v>
          </cell>
          <cell r="M273">
            <v>897769.37</v>
          </cell>
          <cell r="N273">
            <v>749945.98</v>
          </cell>
          <cell r="O273">
            <v>664991.31000000006</v>
          </cell>
          <cell r="P273">
            <v>657831.77</v>
          </cell>
          <cell r="Q273">
            <v>456996.24</v>
          </cell>
          <cell r="R273">
            <v>765064</v>
          </cell>
          <cell r="S273">
            <v>9253315.1600000001</v>
          </cell>
        </row>
        <row r="274">
          <cell r="D274"/>
          <cell r="E274" t="str">
            <v xml:space="preserve">   Other Purchased Power</v>
          </cell>
          <cell r="F274"/>
          <cell r="S274">
            <v>25508.210000000003</v>
          </cell>
        </row>
        <row r="275">
          <cell r="D275"/>
          <cell r="E275" t="str">
            <v xml:space="preserve">      Total Other Purchased Power</v>
          </cell>
          <cell r="F275"/>
          <cell r="S275">
            <v>9278823.370000001</v>
          </cell>
        </row>
        <row r="276">
          <cell r="D276" t="str">
            <v>Total Purchased Power Cost</v>
          </cell>
          <cell r="E276"/>
          <cell r="F276"/>
          <cell r="S276">
            <v>36225483.269999996</v>
          </cell>
        </row>
        <row r="277">
          <cell r="D277" t="str">
            <v>Total Production Cost</v>
          </cell>
          <cell r="E277"/>
          <cell r="F277" t="str">
            <v>$</v>
          </cell>
          <cell r="S277">
            <v>143920351.79000002</v>
          </cell>
        </row>
        <row r="278">
          <cell r="D278"/>
          <cell r="E278"/>
          <cell r="F278"/>
          <cell r="S278"/>
        </row>
        <row r="279">
          <cell r="D279"/>
          <cell r="E279"/>
          <cell r="F279"/>
          <cell r="S279" t="str">
            <v>Production Fuel and Purchased Power Expense per kWh</v>
          </cell>
        </row>
        <row r="280">
          <cell r="D280"/>
          <cell r="E280"/>
          <cell r="F280"/>
          <cell r="S280"/>
        </row>
        <row r="281">
          <cell r="D281"/>
          <cell r="E281"/>
          <cell r="F281"/>
          <cell r="S281"/>
        </row>
        <row r="282">
          <cell r="D282" t="str">
            <v>Production Fuel</v>
          </cell>
          <cell r="E282"/>
          <cell r="F282"/>
          <cell r="S282"/>
        </row>
        <row r="283">
          <cell r="D283" t="str">
            <v xml:space="preserve">   James River Power Station</v>
          </cell>
          <cell r="E283"/>
          <cell r="F283"/>
          <cell r="S283">
            <v>33.369999999999997</v>
          </cell>
        </row>
        <row r="284">
          <cell r="D284" t="str">
            <v xml:space="preserve">   Main Avenue Gas Turbine</v>
          </cell>
          <cell r="E284"/>
          <cell r="F284"/>
          <cell r="S284">
            <v>0</v>
          </cell>
        </row>
        <row r="285">
          <cell r="D285" t="str">
            <v xml:space="preserve">   John Twitty Energy Center</v>
          </cell>
          <cell r="E285"/>
          <cell r="F285"/>
          <cell r="S285">
            <v>26.9</v>
          </cell>
        </row>
        <row r="286">
          <cell r="D286" t="str">
            <v xml:space="preserve">   John Twitty Energy Center Gas Turbines</v>
          </cell>
          <cell r="E286"/>
          <cell r="F286"/>
          <cell r="S286">
            <v>47.48</v>
          </cell>
        </row>
        <row r="287">
          <cell r="D287" t="str">
            <v xml:space="preserve">   James River Gas Turbines</v>
          </cell>
          <cell r="E287"/>
          <cell r="F287"/>
          <cell r="S287">
            <v>47.65</v>
          </cell>
        </row>
        <row r="288">
          <cell r="D288" t="str">
            <v xml:space="preserve">   McCartney Generating Station</v>
          </cell>
          <cell r="E288"/>
          <cell r="F288"/>
          <cell r="S288">
            <v>35.83</v>
          </cell>
        </row>
        <row r="289">
          <cell r="D289" t="str">
            <v xml:space="preserve">   Noble Hill Landfill Renewable Energy Cntr.</v>
          </cell>
          <cell r="E289"/>
          <cell r="F289"/>
          <cell r="S289">
            <v>0.71</v>
          </cell>
        </row>
        <row r="290">
          <cell r="D290" t="str">
            <v xml:space="preserve">      Total Production Fuel</v>
          </cell>
          <cell r="E290"/>
          <cell r="F290"/>
          <cell r="S290">
            <v>28.88</v>
          </cell>
        </row>
        <row r="291">
          <cell r="D291"/>
          <cell r="E291"/>
          <cell r="F291"/>
          <cell r="S291"/>
        </row>
        <row r="292">
          <cell r="D292"/>
          <cell r="E292"/>
          <cell r="F292"/>
          <cell r="S292"/>
        </row>
        <row r="293">
          <cell r="D293" t="str">
            <v xml:space="preserve">   Purchased Power</v>
          </cell>
          <cell r="E293"/>
          <cell r="F293"/>
          <cell r="S293"/>
        </row>
        <row r="294">
          <cell r="D294" t="str">
            <v xml:space="preserve">      SWPA (peaking &amp; supp. peaking energy)</v>
          </cell>
          <cell r="E294"/>
          <cell r="F294"/>
          <cell r="S294">
            <v>11.95</v>
          </cell>
        </row>
        <row r="295">
          <cell r="D295" t="str">
            <v xml:space="preserve">      KCPL</v>
          </cell>
          <cell r="E295"/>
          <cell r="F295"/>
          <cell r="S295">
            <v>23.51</v>
          </cell>
        </row>
        <row r="296">
          <cell r="D296" t="str">
            <v xml:space="preserve">      TEA</v>
          </cell>
          <cell r="E296"/>
          <cell r="F296"/>
          <cell r="S296">
            <v>23.19</v>
          </cell>
        </row>
        <row r="297">
          <cell r="D297" t="str">
            <v xml:space="preserve">      Smoky Hills</v>
          </cell>
          <cell r="E297"/>
          <cell r="F297"/>
          <cell r="S297">
            <v>44.45</v>
          </cell>
        </row>
        <row r="298">
          <cell r="D298" t="str">
            <v xml:space="preserve">      SPP EIS Market</v>
          </cell>
          <cell r="E298"/>
          <cell r="F298"/>
          <cell r="S298">
            <v>21.26</v>
          </cell>
        </row>
        <row r="299">
          <cell r="D299" t="str">
            <v xml:space="preserve">         Total Purchased Power</v>
          </cell>
          <cell r="E299"/>
          <cell r="F299"/>
          <cell r="S299">
            <v>31.05</v>
          </cell>
        </row>
        <row r="300">
          <cell r="D300" t="str">
            <v>Total Net Generated and Purchased</v>
          </cell>
          <cell r="E300"/>
          <cell r="F300"/>
          <cell r="S300">
            <v>29.53</v>
          </cell>
        </row>
        <row r="301">
          <cell r="D301"/>
          <cell r="E301"/>
          <cell r="F301"/>
          <cell r="S301"/>
        </row>
        <row r="302">
          <cell r="D302"/>
          <cell r="E302"/>
          <cell r="F302"/>
          <cell r="S302"/>
        </row>
        <row r="303">
          <cell r="D303"/>
          <cell r="E303"/>
          <cell r="F303"/>
          <cell r="S303"/>
        </row>
        <row r="304">
          <cell r="D304"/>
          <cell r="E304"/>
          <cell r="F304"/>
          <cell r="S304"/>
        </row>
        <row r="305">
          <cell r="D305"/>
          <cell r="E305" t="str">
            <v>Other Purchsed Power</v>
          </cell>
          <cell r="F305"/>
          <cell r="S305"/>
        </row>
        <row r="306">
          <cell r="D306"/>
          <cell r="E306" t="str">
            <v>GRDA</v>
          </cell>
          <cell r="F306"/>
          <cell r="S306"/>
        </row>
        <row r="307">
          <cell r="D307">
            <v>555020</v>
          </cell>
          <cell r="E307" t="str">
            <v xml:space="preserve">   Demand (Capacity)</v>
          </cell>
          <cell r="F307"/>
          <cell r="G307">
            <v>0</v>
          </cell>
          <cell r="H307">
            <v>0</v>
          </cell>
          <cell r="I307">
            <v>0</v>
          </cell>
          <cell r="J307">
            <v>0</v>
          </cell>
          <cell r="K307">
            <v>0</v>
          </cell>
          <cell r="L307">
            <v>0</v>
          </cell>
          <cell r="M307">
            <v>0</v>
          </cell>
          <cell r="N307">
            <v>0</v>
          </cell>
          <cell r="O307">
            <v>0</v>
          </cell>
          <cell r="P307">
            <v>0</v>
          </cell>
          <cell r="Q307">
            <v>0</v>
          </cell>
          <cell r="R307">
            <v>0</v>
          </cell>
          <cell r="S307">
            <v>0</v>
          </cell>
        </row>
        <row r="308">
          <cell r="D308">
            <v>555021</v>
          </cell>
          <cell r="E308" t="str">
            <v xml:space="preserve">   Firm Energy</v>
          </cell>
          <cell r="F308"/>
          <cell r="G308">
            <v>0</v>
          </cell>
          <cell r="H308">
            <v>0</v>
          </cell>
          <cell r="I308">
            <v>0</v>
          </cell>
          <cell r="J308">
            <v>0</v>
          </cell>
          <cell r="K308">
            <v>0</v>
          </cell>
          <cell r="L308">
            <v>0</v>
          </cell>
          <cell r="M308">
            <v>0</v>
          </cell>
          <cell r="N308">
            <v>0</v>
          </cell>
          <cell r="O308">
            <v>0</v>
          </cell>
          <cell r="P308">
            <v>0</v>
          </cell>
          <cell r="Q308">
            <v>0</v>
          </cell>
          <cell r="R308">
            <v>0</v>
          </cell>
          <cell r="S308">
            <v>0</v>
          </cell>
        </row>
        <row r="309">
          <cell r="D309">
            <v>555022</v>
          </cell>
          <cell r="E309" t="str">
            <v xml:space="preserve">   Add./ Replace. Energy</v>
          </cell>
          <cell r="F309"/>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D310"/>
          <cell r="E310" t="str">
            <v xml:space="preserve">      Total GRDA</v>
          </cell>
          <cell r="F310"/>
          <cell r="S310">
            <v>0</v>
          </cell>
        </row>
        <row r="311">
          <cell r="D311"/>
          <cell r="E311"/>
          <cell r="F311"/>
          <cell r="S311"/>
        </row>
        <row r="312">
          <cell r="D312">
            <v>557001</v>
          </cell>
          <cell r="E312" t="str">
            <v>Green Power - Other</v>
          </cell>
          <cell r="F312"/>
          <cell r="G312">
            <v>0</v>
          </cell>
          <cell r="H312">
            <v>0</v>
          </cell>
          <cell r="I312">
            <v>0</v>
          </cell>
          <cell r="J312">
            <v>0</v>
          </cell>
          <cell r="K312">
            <v>0</v>
          </cell>
          <cell r="L312">
            <v>0</v>
          </cell>
          <cell r="M312">
            <v>0</v>
          </cell>
          <cell r="N312">
            <v>0</v>
          </cell>
          <cell r="O312">
            <v>0</v>
          </cell>
          <cell r="P312">
            <v>0</v>
          </cell>
          <cell r="Q312">
            <v>0</v>
          </cell>
          <cell r="R312">
            <v>0</v>
          </cell>
          <cell r="S312">
            <v>0</v>
          </cell>
        </row>
        <row r="313">
          <cell r="D313">
            <v>555038</v>
          </cell>
          <cell r="E313" t="str">
            <v>SPP Reserve Sharing</v>
          </cell>
          <cell r="F313"/>
          <cell r="G313">
            <v>6302.77</v>
          </cell>
          <cell r="H313">
            <v>480.56</v>
          </cell>
          <cell r="I313">
            <v>0</v>
          </cell>
          <cell r="J313">
            <v>0</v>
          </cell>
          <cell r="K313">
            <v>0</v>
          </cell>
          <cell r="L313">
            <v>0</v>
          </cell>
          <cell r="M313">
            <v>0</v>
          </cell>
          <cell r="N313">
            <v>1610.36</v>
          </cell>
          <cell r="O313">
            <v>68.13</v>
          </cell>
          <cell r="P313">
            <v>937.82</v>
          </cell>
          <cell r="Q313">
            <v>132.36000000000001</v>
          </cell>
          <cell r="R313">
            <v>15964.13</v>
          </cell>
          <cell r="S313">
            <v>25496.13</v>
          </cell>
        </row>
        <row r="314">
          <cell r="D314">
            <v>555040</v>
          </cell>
          <cell r="E314" t="str">
            <v>Net Metering</v>
          </cell>
          <cell r="F314"/>
          <cell r="G314">
            <v>0</v>
          </cell>
          <cell r="H314">
            <v>0</v>
          </cell>
          <cell r="I314">
            <v>0</v>
          </cell>
          <cell r="J314">
            <v>0</v>
          </cell>
          <cell r="K314">
            <v>0</v>
          </cell>
          <cell r="L314">
            <v>0</v>
          </cell>
          <cell r="M314">
            <v>0</v>
          </cell>
          <cell r="N314">
            <v>0</v>
          </cell>
          <cell r="O314">
            <v>4.7300000000000004</v>
          </cell>
          <cell r="P314">
            <v>5.17</v>
          </cell>
          <cell r="Q314">
            <v>0</v>
          </cell>
          <cell r="R314">
            <v>2.1800000000000002</v>
          </cell>
          <cell r="S314">
            <v>12.08</v>
          </cell>
        </row>
        <row r="315">
          <cell r="D315">
            <v>557000</v>
          </cell>
          <cell r="E315" t="str">
            <v>Other Power Supply Expenses</v>
          </cell>
          <cell r="F315"/>
          <cell r="G315">
            <v>0</v>
          </cell>
          <cell r="H315">
            <v>0</v>
          </cell>
          <cell r="I315">
            <v>0</v>
          </cell>
          <cell r="J315">
            <v>0</v>
          </cell>
          <cell r="K315">
            <v>0</v>
          </cell>
          <cell r="L315">
            <v>0</v>
          </cell>
          <cell r="M315">
            <v>0</v>
          </cell>
          <cell r="N315">
            <v>0</v>
          </cell>
          <cell r="O315">
            <v>0</v>
          </cell>
          <cell r="P315">
            <v>0</v>
          </cell>
          <cell r="Q315">
            <v>0</v>
          </cell>
          <cell r="R315">
            <v>0</v>
          </cell>
          <cell r="S315">
            <v>0</v>
          </cell>
        </row>
        <row r="316">
          <cell r="D316"/>
          <cell r="E316" t="str">
            <v>Total Other Purchased Power</v>
          </cell>
          <cell r="F316"/>
          <cell r="S316">
            <v>25508.210000000003</v>
          </cell>
        </row>
        <row r="317">
          <cell r="D317"/>
          <cell r="E317"/>
          <cell r="F317"/>
          <cell r="S317"/>
        </row>
        <row r="318">
          <cell r="D318"/>
          <cell r="E318"/>
          <cell r="F318"/>
          <cell r="S318"/>
        </row>
        <row r="319">
          <cell r="D319"/>
          <cell r="E319"/>
          <cell r="F319"/>
          <cell r="S319"/>
        </row>
        <row r="320">
          <cell r="D320"/>
          <cell r="E320" t="str">
            <v>Costs</v>
          </cell>
          <cell r="F320"/>
          <cell r="S320"/>
        </row>
        <row r="321">
          <cell r="D321"/>
          <cell r="E321"/>
          <cell r="F321"/>
          <cell r="S321"/>
        </row>
        <row r="322">
          <cell r="D322"/>
          <cell r="E322" t="str">
            <v>James River Power Station</v>
          </cell>
          <cell r="F322"/>
          <cell r="S322"/>
        </row>
        <row r="323">
          <cell r="D323"/>
          <cell r="E323" t="str">
            <v xml:space="preserve">   Fuel Costs</v>
          </cell>
          <cell r="F323"/>
          <cell r="G323">
            <v>2516733.9300000002</v>
          </cell>
          <cell r="H323">
            <v>501469.13</v>
          </cell>
          <cell r="I323">
            <v>689163.52</v>
          </cell>
          <cell r="J323">
            <v>740910.09</v>
          </cell>
          <cell r="K323">
            <v>1283272.42</v>
          </cell>
          <cell r="L323">
            <v>1108891.01</v>
          </cell>
          <cell r="M323">
            <v>1157357.3899999999</v>
          </cell>
          <cell r="N323">
            <v>1619283.35</v>
          </cell>
          <cell r="O323">
            <v>2747465.76</v>
          </cell>
          <cell r="P323">
            <v>4051741.13</v>
          </cell>
          <cell r="Q323">
            <v>2717673.85</v>
          </cell>
          <cell r="R323">
            <v>1607013.89</v>
          </cell>
          <cell r="S323">
            <v>20740975.470000003</v>
          </cell>
        </row>
        <row r="324">
          <cell r="D324"/>
          <cell r="E324" t="str">
            <v xml:space="preserve">   Other Production &amp; Maint. Costs</v>
          </cell>
          <cell r="F324"/>
          <cell r="S324">
            <v>12831846.349999998</v>
          </cell>
        </row>
        <row r="325">
          <cell r="D325"/>
          <cell r="E325" t="str">
            <v xml:space="preserve">      Total Production Steam Expense</v>
          </cell>
          <cell r="F325"/>
          <cell r="G325">
            <v>3670246.58</v>
          </cell>
          <cell r="H325">
            <v>1858084.85</v>
          </cell>
          <cell r="I325">
            <v>2609221.9500000002</v>
          </cell>
          <cell r="J325">
            <v>3047213.31</v>
          </cell>
          <cell r="K325">
            <v>2540229.87</v>
          </cell>
          <cell r="L325">
            <v>1889162.75</v>
          </cell>
          <cell r="M325">
            <v>1940396.1</v>
          </cell>
          <cell r="N325">
            <v>1803457.18</v>
          </cell>
          <cell r="O325">
            <v>3538486.71</v>
          </cell>
          <cell r="P325">
            <v>4854378.9800000004</v>
          </cell>
          <cell r="Q325">
            <v>3616924.24</v>
          </cell>
          <cell r="R325">
            <v>2205019.2999999998</v>
          </cell>
          <cell r="S325">
            <v>33572821.82</v>
          </cell>
        </row>
        <row r="326">
          <cell r="D326"/>
          <cell r="E326"/>
          <cell r="F326"/>
          <cell r="S326"/>
        </row>
        <row r="327">
          <cell r="D327"/>
          <cell r="E327" t="str">
            <v>Main Avenue Gas Turbine</v>
          </cell>
          <cell r="F327"/>
          <cell r="S327"/>
        </row>
        <row r="328">
          <cell r="D328"/>
          <cell r="E328" t="str">
            <v xml:space="preserve">   Fuel Costs</v>
          </cell>
          <cell r="F328"/>
          <cell r="G328">
            <v>0</v>
          </cell>
          <cell r="H328">
            <v>0</v>
          </cell>
          <cell r="I328">
            <v>0</v>
          </cell>
          <cell r="J328">
            <v>0</v>
          </cell>
          <cell r="K328">
            <v>0</v>
          </cell>
          <cell r="L328">
            <v>0</v>
          </cell>
          <cell r="M328">
            <v>0</v>
          </cell>
          <cell r="N328">
            <v>0</v>
          </cell>
          <cell r="O328">
            <v>0</v>
          </cell>
          <cell r="P328">
            <v>0</v>
          </cell>
          <cell r="Q328">
            <v>0</v>
          </cell>
          <cell r="R328">
            <v>0</v>
          </cell>
          <cell r="S328">
            <v>0</v>
          </cell>
        </row>
        <row r="329">
          <cell r="D329"/>
          <cell r="E329" t="str">
            <v xml:space="preserve">   Other Production &amp; Maint. Costs</v>
          </cell>
          <cell r="F329"/>
          <cell r="S329">
            <v>0</v>
          </cell>
        </row>
        <row r="330">
          <cell r="D330"/>
          <cell r="E330" t="str">
            <v xml:space="preserve">      Total Production Steam Expense</v>
          </cell>
          <cell r="F330"/>
          <cell r="G330">
            <v>0</v>
          </cell>
          <cell r="H330">
            <v>20.39</v>
          </cell>
          <cell r="I330">
            <v>-20.39</v>
          </cell>
          <cell r="J330">
            <v>0</v>
          </cell>
          <cell r="K330">
            <v>0</v>
          </cell>
          <cell r="L330">
            <v>0</v>
          </cell>
          <cell r="M330">
            <v>0</v>
          </cell>
          <cell r="N330">
            <v>0</v>
          </cell>
          <cell r="O330">
            <v>0</v>
          </cell>
          <cell r="P330">
            <v>0</v>
          </cell>
          <cell r="Q330">
            <v>0</v>
          </cell>
          <cell r="R330">
            <v>0</v>
          </cell>
          <cell r="S330">
            <v>0</v>
          </cell>
        </row>
        <row r="331">
          <cell r="D331"/>
          <cell r="E331"/>
          <cell r="F331"/>
          <cell r="S331"/>
        </row>
        <row r="332">
          <cell r="D332"/>
          <cell r="E332" t="str">
            <v>Southwest Power Station</v>
          </cell>
          <cell r="F332"/>
          <cell r="S332"/>
        </row>
        <row r="333">
          <cell r="D333"/>
          <cell r="E333" t="str">
            <v xml:space="preserve">   Fuel Costs</v>
          </cell>
          <cell r="F333"/>
          <cell r="G333">
            <v>3012704.22</v>
          </cell>
          <cell r="H333">
            <v>5763135.4900000002</v>
          </cell>
          <cell r="I333">
            <v>5217164.63</v>
          </cell>
          <cell r="J333">
            <v>4477500.43</v>
          </cell>
          <cell r="K333">
            <v>2675203.2599999998</v>
          </cell>
          <cell r="L333">
            <v>2405684.52</v>
          </cell>
          <cell r="M333">
            <v>3467030.14</v>
          </cell>
          <cell r="N333">
            <v>2691829.95</v>
          </cell>
          <cell r="O333">
            <v>4613405.82</v>
          </cell>
          <cell r="P333">
            <v>7113148.5899999999</v>
          </cell>
          <cell r="Q333">
            <v>6607014.1200000001</v>
          </cell>
          <cell r="R333">
            <v>4713031.08</v>
          </cell>
          <cell r="S333">
            <v>52756852.249999993</v>
          </cell>
        </row>
        <row r="334">
          <cell r="D334"/>
          <cell r="E334" t="str">
            <v xml:space="preserve">   Other Production &amp; Maint. Costs</v>
          </cell>
          <cell r="F334"/>
          <cell r="S334">
            <v>15366345.080000006</v>
          </cell>
        </row>
        <row r="335">
          <cell r="D335"/>
          <cell r="E335" t="str">
            <v xml:space="preserve">      Total Production Steam Expense</v>
          </cell>
          <cell r="F335"/>
          <cell r="G335">
            <v>4752477.7</v>
          </cell>
          <cell r="H335">
            <v>7085523.3600000003</v>
          </cell>
          <cell r="I335">
            <v>6530772.0300000003</v>
          </cell>
          <cell r="J335">
            <v>6021836.7999999998</v>
          </cell>
          <cell r="K335">
            <v>4043670.3</v>
          </cell>
          <cell r="L335">
            <v>3803684.55</v>
          </cell>
          <cell r="M335">
            <v>3624505.51</v>
          </cell>
          <cell r="N335">
            <v>3788098.72</v>
          </cell>
          <cell r="O335">
            <v>5733421.6899999995</v>
          </cell>
          <cell r="P335">
            <v>8515296.4700000007</v>
          </cell>
          <cell r="Q335">
            <v>7993626.5499999998</v>
          </cell>
          <cell r="R335">
            <v>6230283.6500000004</v>
          </cell>
          <cell r="S335">
            <v>68123197.329999998</v>
          </cell>
        </row>
        <row r="336">
          <cell r="D336"/>
          <cell r="E336"/>
          <cell r="F336"/>
          <cell r="S336"/>
        </row>
        <row r="337">
          <cell r="D337"/>
          <cell r="E337" t="str">
            <v>Southwest Gas Turbines</v>
          </cell>
          <cell r="F337"/>
          <cell r="S337"/>
        </row>
        <row r="338">
          <cell r="D338"/>
          <cell r="E338" t="str">
            <v xml:space="preserve">   Fuel Costs</v>
          </cell>
          <cell r="F338"/>
          <cell r="G338">
            <v>11077.1</v>
          </cell>
          <cell r="H338">
            <v>0</v>
          </cell>
          <cell r="I338">
            <v>2522.4</v>
          </cell>
          <cell r="J338">
            <v>7267.5</v>
          </cell>
          <cell r="K338">
            <v>876.23</v>
          </cell>
          <cell r="L338">
            <v>1304.3499999999999</v>
          </cell>
          <cell r="M338">
            <v>8224.06</v>
          </cell>
          <cell r="N338">
            <v>93790.32</v>
          </cell>
          <cell r="O338">
            <v>17169.16</v>
          </cell>
          <cell r="P338">
            <v>110330.15</v>
          </cell>
          <cell r="Q338">
            <v>55514.71</v>
          </cell>
          <cell r="R338">
            <v>29330.71</v>
          </cell>
          <cell r="S338">
            <v>337406.69</v>
          </cell>
        </row>
        <row r="339">
          <cell r="D339"/>
          <cell r="E339" t="str">
            <v xml:space="preserve">   Other Production &amp; Maint. Costs</v>
          </cell>
          <cell r="F339"/>
          <cell r="S339">
            <v>242953.96000000002</v>
          </cell>
        </row>
        <row r="340">
          <cell r="D340"/>
          <cell r="E340" t="str">
            <v xml:space="preserve">      Total Production Steam Expense</v>
          </cell>
          <cell r="F340"/>
          <cell r="G340">
            <v>58681.599999999999</v>
          </cell>
          <cell r="H340">
            <v>20384.740000000002</v>
          </cell>
          <cell r="I340">
            <v>23835.5</v>
          </cell>
          <cell r="J340">
            <v>32321.59</v>
          </cell>
          <cell r="K340">
            <v>24968.94</v>
          </cell>
          <cell r="L340">
            <v>15982.39</v>
          </cell>
          <cell r="M340">
            <v>23895.34</v>
          </cell>
          <cell r="N340">
            <v>108336.47</v>
          </cell>
          <cell r="O340">
            <v>18716.2</v>
          </cell>
          <cell r="P340">
            <v>119324.37</v>
          </cell>
          <cell r="Q340">
            <v>71500.399999999994</v>
          </cell>
          <cell r="R340">
            <v>62413.11</v>
          </cell>
          <cell r="S340">
            <v>580360.65</v>
          </cell>
        </row>
        <row r="341">
          <cell r="D341"/>
          <cell r="E341"/>
          <cell r="F341"/>
          <cell r="S341"/>
        </row>
        <row r="342">
          <cell r="D342"/>
          <cell r="E342" t="str">
            <v>James River Gas Tubines</v>
          </cell>
          <cell r="F342"/>
          <cell r="S342"/>
        </row>
        <row r="343">
          <cell r="D343"/>
          <cell r="E343" t="str">
            <v xml:space="preserve">   Fuel Costs</v>
          </cell>
          <cell r="F343"/>
          <cell r="G343">
            <v>21594.01</v>
          </cell>
          <cell r="H343">
            <v>0</v>
          </cell>
          <cell r="I343">
            <v>38377.78</v>
          </cell>
          <cell r="J343">
            <v>11856.68</v>
          </cell>
          <cell r="K343">
            <v>10854.25</v>
          </cell>
          <cell r="L343">
            <v>0</v>
          </cell>
          <cell r="M343">
            <v>86725.87</v>
          </cell>
          <cell r="N343">
            <v>432136.02</v>
          </cell>
          <cell r="O343">
            <v>159166.34</v>
          </cell>
          <cell r="P343">
            <v>697297.42</v>
          </cell>
          <cell r="Q343">
            <v>291877.71999999997</v>
          </cell>
          <cell r="R343">
            <v>255955.12</v>
          </cell>
          <cell r="S343">
            <v>2005841.21</v>
          </cell>
        </row>
        <row r="344">
          <cell r="D344"/>
          <cell r="E344" t="str">
            <v xml:space="preserve">   Other Production &amp; Maint. Costs</v>
          </cell>
          <cell r="F344"/>
          <cell r="S344">
            <v>117614.9700000002</v>
          </cell>
        </row>
        <row r="345">
          <cell r="D345"/>
          <cell r="E345" t="str">
            <v xml:space="preserve">      Total Production Steam Expense</v>
          </cell>
          <cell r="F345"/>
          <cell r="G345">
            <v>22089.88</v>
          </cell>
          <cell r="H345">
            <v>18220.84</v>
          </cell>
          <cell r="I345">
            <v>39282.89</v>
          </cell>
          <cell r="J345">
            <v>25920.27</v>
          </cell>
          <cell r="K345">
            <v>35187.300000000003</v>
          </cell>
          <cell r="L345">
            <v>2170.25</v>
          </cell>
          <cell r="M345">
            <v>89931.43</v>
          </cell>
          <cell r="N345">
            <v>443992.89</v>
          </cell>
          <cell r="O345">
            <v>163139.93</v>
          </cell>
          <cell r="P345">
            <v>680638.42</v>
          </cell>
          <cell r="Q345">
            <v>295938.59999999998</v>
          </cell>
          <cell r="R345">
            <v>306943.48</v>
          </cell>
          <cell r="S345">
            <v>2123456.1800000002</v>
          </cell>
        </row>
        <row r="346">
          <cell r="D346"/>
          <cell r="E346"/>
          <cell r="F346"/>
          <cell r="S346"/>
        </row>
        <row r="347">
          <cell r="D347"/>
          <cell r="E347" t="str">
            <v>McCartney Generating Station</v>
          </cell>
          <cell r="F347"/>
          <cell r="S347"/>
        </row>
        <row r="348">
          <cell r="D348"/>
          <cell r="E348" t="str">
            <v xml:space="preserve">   Fuel Costs</v>
          </cell>
          <cell r="F348"/>
          <cell r="G348">
            <v>61531.27</v>
          </cell>
          <cell r="H348">
            <v>0</v>
          </cell>
          <cell r="I348">
            <v>916.47</v>
          </cell>
          <cell r="J348">
            <v>0</v>
          </cell>
          <cell r="K348">
            <v>836.76</v>
          </cell>
          <cell r="L348">
            <v>50907.22</v>
          </cell>
          <cell r="M348">
            <v>219452.42</v>
          </cell>
          <cell r="N348">
            <v>456684.1</v>
          </cell>
          <cell r="O348">
            <v>279298.48</v>
          </cell>
          <cell r="P348">
            <v>437889.2</v>
          </cell>
          <cell r="Q348">
            <v>202860.15</v>
          </cell>
          <cell r="R348">
            <v>175351.87</v>
          </cell>
          <cell r="S348">
            <v>1885727.94</v>
          </cell>
        </row>
        <row r="349">
          <cell r="D349"/>
          <cell r="E349" t="str">
            <v xml:space="preserve">  Natural Gas Pressure</v>
          </cell>
          <cell r="F349"/>
          <cell r="G349">
            <v>33333</v>
          </cell>
          <cell r="H349">
            <v>33333</v>
          </cell>
          <cell r="I349">
            <v>33333</v>
          </cell>
          <cell r="J349">
            <v>33333</v>
          </cell>
          <cell r="K349">
            <v>33333</v>
          </cell>
          <cell r="L349">
            <v>33333</v>
          </cell>
          <cell r="M349">
            <v>33333</v>
          </cell>
          <cell r="N349">
            <v>47059</v>
          </cell>
          <cell r="O349">
            <v>47059</v>
          </cell>
          <cell r="P349">
            <v>47059</v>
          </cell>
          <cell r="Q349">
            <v>47059</v>
          </cell>
          <cell r="R349">
            <v>47059</v>
          </cell>
          <cell r="S349">
            <v>468626</v>
          </cell>
        </row>
        <row r="350">
          <cell r="D350"/>
          <cell r="E350" t="str">
            <v xml:space="preserve">   Other Production &amp; Maint. Costs</v>
          </cell>
          <cell r="F350"/>
          <cell r="S350">
            <v>468207.08999999985</v>
          </cell>
        </row>
        <row r="351">
          <cell r="D351"/>
          <cell r="E351" t="str">
            <v xml:space="preserve">      Total Production Steam Expense</v>
          </cell>
          <cell r="F351"/>
          <cell r="G351">
            <v>122622.3</v>
          </cell>
          <cell r="H351">
            <v>44464.33</v>
          </cell>
          <cell r="I351">
            <v>59225.66</v>
          </cell>
          <cell r="J351">
            <v>51361.72</v>
          </cell>
          <cell r="K351">
            <v>68507.16</v>
          </cell>
          <cell r="L351">
            <v>121939.49</v>
          </cell>
          <cell r="M351">
            <v>338377.74</v>
          </cell>
          <cell r="N351">
            <v>519200.92</v>
          </cell>
          <cell r="O351">
            <v>356936.29</v>
          </cell>
          <cell r="P351">
            <v>518229.81</v>
          </cell>
          <cell r="Q351">
            <v>289892.09999999998</v>
          </cell>
          <cell r="R351">
            <v>331803.51</v>
          </cell>
          <cell r="S351">
            <v>2822561.03</v>
          </cell>
        </row>
        <row r="352">
          <cell r="D352"/>
          <cell r="E352"/>
          <cell r="F352"/>
          <cell r="S352"/>
        </row>
        <row r="353">
          <cell r="D353"/>
          <cell r="E353" t="str">
            <v>Noble Hill Landfill Renewable Energy Center</v>
          </cell>
          <cell r="F353"/>
          <cell r="S353"/>
        </row>
        <row r="354">
          <cell r="D354"/>
          <cell r="E354" t="str">
            <v xml:space="preserve">   Fuel Costs</v>
          </cell>
          <cell r="F354"/>
          <cell r="G354">
            <v>0</v>
          </cell>
          <cell r="H354">
            <v>4246.6099999999997</v>
          </cell>
          <cell r="I354">
            <v>0</v>
          </cell>
          <cell r="J354">
            <v>0</v>
          </cell>
          <cell r="K354">
            <v>1013.85</v>
          </cell>
          <cell r="L354">
            <v>0</v>
          </cell>
          <cell r="M354">
            <v>0</v>
          </cell>
          <cell r="N354">
            <v>0</v>
          </cell>
          <cell r="O354">
            <v>3745.51</v>
          </cell>
          <cell r="P354">
            <v>0</v>
          </cell>
          <cell r="Q354">
            <v>6041.56</v>
          </cell>
          <cell r="R354">
            <v>1504.48</v>
          </cell>
          <cell r="S354">
            <v>16552.009999999998</v>
          </cell>
        </row>
        <row r="355">
          <cell r="D355"/>
          <cell r="E355" t="str">
            <v xml:space="preserve">   Other Production &amp; Maint. Costs</v>
          </cell>
          <cell r="F355"/>
          <cell r="S355">
            <v>455919.5</v>
          </cell>
        </row>
        <row r="356">
          <cell r="D356"/>
          <cell r="E356" t="str">
            <v xml:space="preserve">      Total Production Steam Expense</v>
          </cell>
          <cell r="F356"/>
          <cell r="G356">
            <v>1235.1099999999999</v>
          </cell>
          <cell r="H356">
            <v>40676.33</v>
          </cell>
          <cell r="I356">
            <v>36616.959999999999</v>
          </cell>
          <cell r="J356">
            <v>39254.050000000003</v>
          </cell>
          <cell r="K356">
            <v>37149.06</v>
          </cell>
          <cell r="L356">
            <v>35671.949999999997</v>
          </cell>
          <cell r="M356">
            <v>32564.47</v>
          </cell>
          <cell r="N356">
            <v>34966.199999999997</v>
          </cell>
          <cell r="O356">
            <v>6619.62</v>
          </cell>
          <cell r="P356">
            <v>71445.06</v>
          </cell>
          <cell r="Q356">
            <v>50018.400000000001</v>
          </cell>
          <cell r="R356">
            <v>86254.3</v>
          </cell>
          <cell r="S356">
            <v>472471.51</v>
          </cell>
        </row>
        <row r="357">
          <cell r="D357"/>
          <cell r="E357"/>
          <cell r="F357"/>
          <cell r="S357"/>
        </row>
        <row r="358">
          <cell r="D358"/>
          <cell r="E358"/>
          <cell r="F358"/>
          <cell r="S358"/>
        </row>
        <row r="359">
          <cell r="D359"/>
          <cell r="E359"/>
          <cell r="F359"/>
          <cell r="S359"/>
        </row>
        <row r="360">
          <cell r="D360"/>
          <cell r="E360" t="str">
            <v>KWH Net Generated and Purchased</v>
          </cell>
          <cell r="F360"/>
          <cell r="S360"/>
        </row>
        <row r="361">
          <cell r="D361"/>
          <cell r="E361"/>
          <cell r="F361"/>
          <cell r="S361"/>
        </row>
        <row r="362">
          <cell r="D362"/>
          <cell r="E362" t="str">
            <v>James River Power Station</v>
          </cell>
          <cell r="F362"/>
          <cell r="S362"/>
        </row>
        <row r="363">
          <cell r="D363"/>
          <cell r="E363" t="str">
            <v xml:space="preserve">   Gross Generation</v>
          </cell>
          <cell r="F363"/>
          <cell r="G363">
            <v>89272000</v>
          </cell>
          <cell r="H363">
            <v>14598000</v>
          </cell>
          <cell r="I363">
            <v>21724000</v>
          </cell>
          <cell r="J363">
            <v>16535000</v>
          </cell>
          <cell r="K363">
            <v>39237000</v>
          </cell>
          <cell r="L363">
            <v>33357000</v>
          </cell>
          <cell r="M363">
            <v>35534000</v>
          </cell>
          <cell r="N363">
            <v>55489000</v>
          </cell>
          <cell r="O363">
            <v>90434000</v>
          </cell>
          <cell r="P363">
            <v>137604000</v>
          </cell>
          <cell r="Q363">
            <v>98154000</v>
          </cell>
          <cell r="R363">
            <v>54628000</v>
          </cell>
          <cell r="S363">
            <v>686566000</v>
          </cell>
        </row>
        <row r="364">
          <cell r="D364"/>
          <cell r="E364" t="str">
            <v xml:space="preserve">   Less:  Station Auxiliary</v>
          </cell>
          <cell r="F364"/>
          <cell r="G364">
            <v>7886000</v>
          </cell>
          <cell r="H364">
            <v>1854000</v>
          </cell>
          <cell r="I364">
            <v>2405000</v>
          </cell>
          <cell r="J364">
            <v>2374000</v>
          </cell>
          <cell r="K364">
            <v>3960000</v>
          </cell>
          <cell r="L364">
            <v>3115000</v>
          </cell>
          <cell r="M364">
            <v>3262000</v>
          </cell>
          <cell r="N364">
            <v>4937000</v>
          </cell>
          <cell r="O364">
            <v>8428000</v>
          </cell>
          <cell r="P364">
            <v>12398000</v>
          </cell>
          <cell r="Q364">
            <v>9123000</v>
          </cell>
          <cell r="R364">
            <v>5198000</v>
          </cell>
          <cell r="S364">
            <v>64940000</v>
          </cell>
        </row>
        <row r="365">
          <cell r="D365"/>
          <cell r="E365" t="str">
            <v xml:space="preserve">      Net Generated</v>
          </cell>
          <cell r="F365"/>
          <cell r="S365">
            <v>621626000</v>
          </cell>
        </row>
        <row r="366">
          <cell r="D366"/>
          <cell r="E366"/>
          <cell r="F366"/>
          <cell r="S366"/>
        </row>
        <row r="367">
          <cell r="D367"/>
          <cell r="E367" t="str">
            <v>Main Avenue Gas Turbine</v>
          </cell>
          <cell r="F367"/>
          <cell r="S367"/>
        </row>
        <row r="368">
          <cell r="D368"/>
          <cell r="E368" t="str">
            <v xml:space="preserve">   Gross Generation</v>
          </cell>
          <cell r="F368"/>
          <cell r="G368">
            <v>0</v>
          </cell>
          <cell r="H368">
            <v>0</v>
          </cell>
          <cell r="I368">
            <v>0</v>
          </cell>
          <cell r="J368">
            <v>0</v>
          </cell>
          <cell r="K368">
            <v>0</v>
          </cell>
          <cell r="L368">
            <v>0</v>
          </cell>
          <cell r="M368">
            <v>0</v>
          </cell>
          <cell r="N368">
            <v>0</v>
          </cell>
          <cell r="O368">
            <v>0</v>
          </cell>
          <cell r="P368">
            <v>0</v>
          </cell>
          <cell r="Q368">
            <v>0</v>
          </cell>
          <cell r="R368">
            <v>0</v>
          </cell>
          <cell r="S368">
            <v>0</v>
          </cell>
        </row>
        <row r="369">
          <cell r="D369"/>
          <cell r="E369" t="str">
            <v xml:space="preserve">   Less:  Station Auxiliary</v>
          </cell>
          <cell r="F369"/>
          <cell r="G369">
            <v>0</v>
          </cell>
          <cell r="H369">
            <v>0</v>
          </cell>
          <cell r="I369">
            <v>0</v>
          </cell>
          <cell r="J369">
            <v>0</v>
          </cell>
          <cell r="K369">
            <v>0</v>
          </cell>
          <cell r="L369">
            <v>0</v>
          </cell>
          <cell r="M369">
            <v>0</v>
          </cell>
          <cell r="N369">
            <v>0</v>
          </cell>
          <cell r="O369">
            <v>0</v>
          </cell>
          <cell r="P369">
            <v>0</v>
          </cell>
          <cell r="Q369">
            <v>0</v>
          </cell>
          <cell r="R369">
            <v>0</v>
          </cell>
          <cell r="S369">
            <v>0</v>
          </cell>
        </row>
        <row r="370">
          <cell r="D370"/>
          <cell r="E370" t="str">
            <v xml:space="preserve">      Net Generated</v>
          </cell>
          <cell r="F370"/>
          <cell r="S370">
            <v>0</v>
          </cell>
        </row>
        <row r="371">
          <cell r="D371"/>
          <cell r="E371"/>
          <cell r="F371"/>
          <cell r="S371"/>
        </row>
        <row r="372">
          <cell r="D372"/>
          <cell r="E372" t="str">
            <v>Southwest Power Station</v>
          </cell>
          <cell r="F372"/>
          <cell r="S372"/>
        </row>
        <row r="373">
          <cell r="D373"/>
          <cell r="E373" t="str">
            <v xml:space="preserve">   Gross Generation</v>
          </cell>
          <cell r="F373"/>
          <cell r="G373">
            <v>120560000</v>
          </cell>
          <cell r="H373">
            <v>246064000</v>
          </cell>
          <cell r="I373">
            <v>227244000</v>
          </cell>
          <cell r="J373">
            <v>188550000</v>
          </cell>
          <cell r="K373">
            <v>110860000</v>
          </cell>
          <cell r="L373">
            <v>102656000</v>
          </cell>
          <cell r="M373">
            <v>108572000</v>
          </cell>
          <cell r="N373">
            <v>102534000</v>
          </cell>
          <cell r="O373">
            <v>185199000</v>
          </cell>
          <cell r="P373">
            <v>301796000</v>
          </cell>
          <cell r="Q373">
            <v>275057000</v>
          </cell>
          <cell r="R373">
            <v>199981000</v>
          </cell>
          <cell r="S373">
            <v>2169073000</v>
          </cell>
        </row>
        <row r="374">
          <cell r="D374"/>
          <cell r="E374" t="str">
            <v xml:space="preserve">   Less:  Station Auxiliary</v>
          </cell>
          <cell r="F374"/>
          <cell r="G374">
            <v>8137000</v>
          </cell>
          <cell r="H374">
            <v>21290000</v>
          </cell>
          <cell r="I374">
            <v>20276000</v>
          </cell>
          <cell r="J374">
            <v>17973000</v>
          </cell>
          <cell r="K374">
            <v>11556000</v>
          </cell>
          <cell r="L374">
            <v>11311000</v>
          </cell>
          <cell r="M374">
            <v>12270000</v>
          </cell>
          <cell r="N374">
            <v>12278000</v>
          </cell>
          <cell r="O374">
            <v>19546600</v>
          </cell>
          <cell r="P374">
            <v>27163300</v>
          </cell>
          <cell r="Q374">
            <v>26002000</v>
          </cell>
          <cell r="R374">
            <v>19840000</v>
          </cell>
          <cell r="S374">
            <v>207642900</v>
          </cell>
        </row>
        <row r="375">
          <cell r="D375"/>
          <cell r="E375" t="str">
            <v xml:space="preserve">      Net Generated</v>
          </cell>
          <cell r="F375"/>
          <cell r="S375">
            <v>1961430100</v>
          </cell>
        </row>
        <row r="376">
          <cell r="D376"/>
          <cell r="E376"/>
          <cell r="F376"/>
          <cell r="S376"/>
        </row>
        <row r="377">
          <cell r="D377"/>
          <cell r="E377" t="str">
            <v>Southwest Gas Turbines</v>
          </cell>
          <cell r="F377"/>
          <cell r="S377"/>
        </row>
        <row r="378">
          <cell r="D378"/>
          <cell r="E378" t="str">
            <v xml:space="preserve">   Gross Generation</v>
          </cell>
          <cell r="F378"/>
          <cell r="G378">
            <v>50000</v>
          </cell>
          <cell r="H378">
            <v>0</v>
          </cell>
          <cell r="I378">
            <v>34000</v>
          </cell>
          <cell r="J378">
            <v>73000</v>
          </cell>
          <cell r="K378">
            <v>13000</v>
          </cell>
          <cell r="L378">
            <v>3000</v>
          </cell>
          <cell r="M378">
            <v>174000</v>
          </cell>
          <cell r="N378">
            <v>2415000</v>
          </cell>
          <cell r="O378">
            <v>400000</v>
          </cell>
          <cell r="P378">
            <v>2231000</v>
          </cell>
          <cell r="Q378">
            <v>1106000</v>
          </cell>
          <cell r="R378">
            <v>607000</v>
          </cell>
          <cell r="S378">
            <v>7106000</v>
          </cell>
        </row>
        <row r="379">
          <cell r="D379"/>
          <cell r="E379" t="str">
            <v xml:space="preserve">   Less:  Station Auxiliary</v>
          </cell>
          <cell r="F379"/>
          <cell r="G379">
            <v>0</v>
          </cell>
          <cell r="H379">
            <v>0</v>
          </cell>
          <cell r="I379">
            <v>0</v>
          </cell>
          <cell r="J379">
            <v>0</v>
          </cell>
          <cell r="K379">
            <v>0</v>
          </cell>
          <cell r="L379">
            <v>0</v>
          </cell>
          <cell r="M379">
            <v>0</v>
          </cell>
          <cell r="N379">
            <v>0</v>
          </cell>
          <cell r="O379">
            <v>0</v>
          </cell>
          <cell r="P379">
            <v>0</v>
          </cell>
          <cell r="Q379">
            <v>0</v>
          </cell>
          <cell r="R379">
            <v>0</v>
          </cell>
          <cell r="S379">
            <v>0</v>
          </cell>
        </row>
        <row r="380">
          <cell r="D380"/>
          <cell r="E380" t="str">
            <v xml:space="preserve">      Net Generated</v>
          </cell>
          <cell r="F380"/>
          <cell r="S380">
            <v>7106000</v>
          </cell>
        </row>
        <row r="381">
          <cell r="D381"/>
          <cell r="E381"/>
          <cell r="F381"/>
          <cell r="S381"/>
        </row>
        <row r="382">
          <cell r="D382"/>
          <cell r="E382" t="str">
            <v>James River Gas Tubines</v>
          </cell>
          <cell r="F382"/>
          <cell r="S382"/>
        </row>
        <row r="383">
          <cell r="D383"/>
          <cell r="E383" t="str">
            <v xml:space="preserve">   Gross Generation</v>
          </cell>
          <cell r="F383"/>
          <cell r="G383">
            <v>371000</v>
          </cell>
          <cell r="H383">
            <v>0</v>
          </cell>
          <cell r="I383">
            <v>328000</v>
          </cell>
          <cell r="J383">
            <v>212000</v>
          </cell>
          <cell r="K383">
            <v>172000</v>
          </cell>
          <cell r="L383">
            <v>0</v>
          </cell>
          <cell r="M383">
            <v>2076000</v>
          </cell>
          <cell r="N383">
            <v>11576000</v>
          </cell>
          <cell r="O383">
            <v>4477000</v>
          </cell>
          <cell r="P383">
            <v>11401000</v>
          </cell>
          <cell r="Q383">
            <v>6277000</v>
          </cell>
          <cell r="R383">
            <v>5635000</v>
          </cell>
          <cell r="S383">
            <v>42525000</v>
          </cell>
        </row>
        <row r="384">
          <cell r="D384"/>
          <cell r="E384" t="str">
            <v xml:space="preserve">   Less:  Station Auxiliary</v>
          </cell>
          <cell r="F384"/>
          <cell r="G384">
            <v>4000</v>
          </cell>
          <cell r="H384">
            <v>0</v>
          </cell>
          <cell r="I384">
            <v>7000</v>
          </cell>
          <cell r="J384">
            <v>3000</v>
          </cell>
          <cell r="K384">
            <v>6000</v>
          </cell>
          <cell r="L384">
            <v>0</v>
          </cell>
          <cell r="M384">
            <v>16000</v>
          </cell>
          <cell r="N384">
            <v>103000</v>
          </cell>
          <cell r="O384">
            <v>53000</v>
          </cell>
          <cell r="P384">
            <v>131000</v>
          </cell>
          <cell r="Q384">
            <v>58000</v>
          </cell>
          <cell r="R384">
            <v>46000</v>
          </cell>
          <cell r="S384">
            <v>427000</v>
          </cell>
        </row>
        <row r="385">
          <cell r="D385"/>
          <cell r="E385" t="str">
            <v xml:space="preserve">      Net Generated</v>
          </cell>
          <cell r="F385"/>
          <cell r="S385">
            <v>42098000</v>
          </cell>
        </row>
        <row r="386">
          <cell r="D386"/>
          <cell r="E386"/>
          <cell r="F386"/>
          <cell r="S386"/>
        </row>
        <row r="387">
          <cell r="D387"/>
          <cell r="E387" t="str">
            <v>McCartney Generating Station</v>
          </cell>
          <cell r="F387"/>
          <cell r="S387"/>
        </row>
        <row r="388">
          <cell r="D388"/>
          <cell r="E388" t="str">
            <v xml:space="preserve">   Gross Generation</v>
          </cell>
          <cell r="F388"/>
          <cell r="G388">
            <v>1191000</v>
          </cell>
          <cell r="H388">
            <v>0</v>
          </cell>
          <cell r="I388">
            <v>13000</v>
          </cell>
          <cell r="J388">
            <v>0</v>
          </cell>
          <cell r="K388">
            <v>14000</v>
          </cell>
          <cell r="L388">
            <v>1318000</v>
          </cell>
          <cell r="M388">
            <v>6176000</v>
          </cell>
          <cell r="N388">
            <v>15123000</v>
          </cell>
          <cell r="O388">
            <v>8065000</v>
          </cell>
          <cell r="P388">
            <v>10914000</v>
          </cell>
          <cell r="Q388">
            <v>5179000</v>
          </cell>
          <cell r="R388">
            <v>4630000</v>
          </cell>
          <cell r="S388">
            <v>52623000</v>
          </cell>
        </row>
        <row r="389">
          <cell r="D389"/>
          <cell r="E389" t="str">
            <v xml:space="preserve">   Less:  Station Auxiliary</v>
          </cell>
          <cell r="F389"/>
          <cell r="G389">
            <v>0</v>
          </cell>
          <cell r="H389">
            <v>0</v>
          </cell>
          <cell r="I389">
            <v>0</v>
          </cell>
          <cell r="J389">
            <v>0</v>
          </cell>
          <cell r="K389">
            <v>0</v>
          </cell>
          <cell r="L389">
            <v>0</v>
          </cell>
          <cell r="M389">
            <v>0</v>
          </cell>
          <cell r="N389">
            <v>0</v>
          </cell>
          <cell r="O389">
            <v>0</v>
          </cell>
          <cell r="P389">
            <v>0</v>
          </cell>
          <cell r="Q389">
            <v>0</v>
          </cell>
          <cell r="R389">
            <v>0</v>
          </cell>
          <cell r="S389">
            <v>0</v>
          </cell>
        </row>
        <row r="390">
          <cell r="D390"/>
          <cell r="E390" t="str">
            <v xml:space="preserve">   Less:  Capitalized for Testing</v>
          </cell>
          <cell r="F390"/>
          <cell r="G390">
            <v>0</v>
          </cell>
          <cell r="H390">
            <v>0</v>
          </cell>
          <cell r="I390">
            <v>0</v>
          </cell>
          <cell r="J390">
            <v>0</v>
          </cell>
          <cell r="K390">
            <v>0</v>
          </cell>
          <cell r="L390">
            <v>0</v>
          </cell>
          <cell r="M390">
            <v>0</v>
          </cell>
          <cell r="N390">
            <v>0</v>
          </cell>
          <cell r="O390">
            <v>0</v>
          </cell>
          <cell r="P390">
            <v>0</v>
          </cell>
          <cell r="Q390">
            <v>0</v>
          </cell>
          <cell r="R390">
            <v>0</v>
          </cell>
          <cell r="S390">
            <v>0</v>
          </cell>
        </row>
        <row r="391">
          <cell r="D391"/>
          <cell r="E391" t="str">
            <v xml:space="preserve">      Net Generated</v>
          </cell>
          <cell r="F391"/>
          <cell r="S391">
            <v>52623000</v>
          </cell>
        </row>
        <row r="392">
          <cell r="D392"/>
          <cell r="E392"/>
          <cell r="F392"/>
          <cell r="S392"/>
        </row>
        <row r="393">
          <cell r="D393"/>
          <cell r="E393" t="str">
            <v>Noble Hill Landfill Renewable Energy Center</v>
          </cell>
          <cell r="F393"/>
          <cell r="S393"/>
        </row>
        <row r="394">
          <cell r="D394"/>
          <cell r="E394" t="str">
            <v xml:space="preserve">   Gross Generation</v>
          </cell>
          <cell r="F394"/>
          <cell r="G394">
            <v>1903000</v>
          </cell>
          <cell r="H394">
            <v>1907000</v>
          </cell>
          <cell r="I394">
            <v>2028000</v>
          </cell>
          <cell r="J394">
            <v>1881000</v>
          </cell>
          <cell r="K394">
            <v>1863000</v>
          </cell>
          <cell r="L394">
            <v>1681000</v>
          </cell>
          <cell r="M394">
            <v>1767000</v>
          </cell>
          <cell r="N394">
            <v>1857000</v>
          </cell>
          <cell r="O394">
            <v>1941000</v>
          </cell>
          <cell r="P394">
            <v>2233000</v>
          </cell>
          <cell r="Q394">
            <v>2225000</v>
          </cell>
          <cell r="R394">
            <v>2181000</v>
          </cell>
          <cell r="S394">
            <v>23467000</v>
          </cell>
        </row>
        <row r="395">
          <cell r="D395"/>
          <cell r="E395" t="str">
            <v xml:space="preserve">   Less:  Station Auxiliary</v>
          </cell>
          <cell r="F395"/>
          <cell r="G395">
            <v>0</v>
          </cell>
          <cell r="H395">
            <v>0</v>
          </cell>
          <cell r="I395">
            <v>0</v>
          </cell>
          <cell r="J395">
            <v>0</v>
          </cell>
          <cell r="K395">
            <v>0</v>
          </cell>
          <cell r="L395">
            <v>0</v>
          </cell>
          <cell r="M395">
            <v>0</v>
          </cell>
          <cell r="N395">
            <v>0</v>
          </cell>
          <cell r="O395">
            <v>0</v>
          </cell>
          <cell r="P395">
            <v>0</v>
          </cell>
          <cell r="Q395">
            <v>0</v>
          </cell>
          <cell r="R395">
            <v>0</v>
          </cell>
          <cell r="S395">
            <v>0</v>
          </cell>
        </row>
        <row r="396">
          <cell r="D396"/>
          <cell r="E396" t="str">
            <v xml:space="preserve">      Net Generated</v>
          </cell>
          <cell r="F396"/>
          <cell r="S396">
            <v>23467000</v>
          </cell>
        </row>
        <row r="397">
          <cell r="D397"/>
          <cell r="E397"/>
          <cell r="F397"/>
          <cell r="S397"/>
        </row>
        <row r="398">
          <cell r="D398"/>
          <cell r="E398" t="str">
            <v>Total Net kWh Generated</v>
          </cell>
          <cell r="F398"/>
          <cell r="S398">
            <v>2708350100</v>
          </cell>
        </row>
        <row r="399">
          <cell r="D399"/>
          <cell r="E399"/>
          <cell r="F399"/>
          <cell r="S399"/>
        </row>
        <row r="400">
          <cell r="D400"/>
          <cell r="E400"/>
          <cell r="F400"/>
          <cell r="S400"/>
        </row>
        <row r="401">
          <cell r="D401"/>
          <cell r="E401"/>
          <cell r="F401"/>
          <cell r="S401"/>
        </row>
        <row r="402">
          <cell r="D402"/>
          <cell r="E402" t="str">
            <v>Purchased Power (excludes Green Power)</v>
          </cell>
          <cell r="F402"/>
          <cell r="S402"/>
        </row>
        <row r="403">
          <cell r="D403"/>
          <cell r="E403" t="str">
            <v xml:space="preserve">   SWPA</v>
          </cell>
          <cell r="F403"/>
          <cell r="S403"/>
        </row>
        <row r="404">
          <cell r="D404"/>
          <cell r="E404" t="str">
            <v xml:space="preserve">      Peaking</v>
          </cell>
          <cell r="F404"/>
          <cell r="G404">
            <v>3703000</v>
          </cell>
          <cell r="H404">
            <v>3000000</v>
          </cell>
          <cell r="I404">
            <v>3156000</v>
          </cell>
          <cell r="J404">
            <v>6646000</v>
          </cell>
          <cell r="K404">
            <v>5814000</v>
          </cell>
          <cell r="L404">
            <v>4810000</v>
          </cell>
          <cell r="M404">
            <v>3022000</v>
          </cell>
          <cell r="N404">
            <v>3026000</v>
          </cell>
          <cell r="O404">
            <v>4807000</v>
          </cell>
          <cell r="P404">
            <v>7998000</v>
          </cell>
          <cell r="Q404">
            <v>5000000</v>
          </cell>
          <cell r="R404">
            <v>5077000</v>
          </cell>
          <cell r="S404">
            <v>56059000</v>
          </cell>
        </row>
        <row r="405">
          <cell r="D405"/>
          <cell r="E405" t="str">
            <v xml:space="preserve">      Supplemental Poeaking</v>
          </cell>
          <cell r="F405"/>
          <cell r="G405">
            <v>709000</v>
          </cell>
          <cell r="H405">
            <v>945000</v>
          </cell>
          <cell r="I405">
            <v>8183000</v>
          </cell>
          <cell r="J405">
            <v>2247000</v>
          </cell>
          <cell r="K405">
            <v>7387000</v>
          </cell>
          <cell r="L405">
            <v>9080000</v>
          </cell>
          <cell r="M405">
            <v>13137000</v>
          </cell>
          <cell r="N405">
            <v>5392000</v>
          </cell>
          <cell r="O405">
            <v>160000</v>
          </cell>
          <cell r="P405">
            <v>203000</v>
          </cell>
          <cell r="Q405">
            <v>199000</v>
          </cell>
          <cell r="R405">
            <v>488000</v>
          </cell>
          <cell r="S405">
            <v>48130000</v>
          </cell>
        </row>
        <row r="406">
          <cell r="D406"/>
          <cell r="E406" t="str">
            <v xml:space="preserve">      Bank Energy, Net</v>
          </cell>
          <cell r="F406"/>
          <cell r="G406">
            <v>0</v>
          </cell>
          <cell r="H406">
            <v>0</v>
          </cell>
          <cell r="I406">
            <v>0</v>
          </cell>
          <cell r="J406">
            <v>0</v>
          </cell>
          <cell r="K406">
            <v>0</v>
          </cell>
          <cell r="L406">
            <v>0</v>
          </cell>
          <cell r="M406">
            <v>0</v>
          </cell>
          <cell r="N406">
            <v>0</v>
          </cell>
          <cell r="O406">
            <v>0</v>
          </cell>
          <cell r="P406">
            <v>0</v>
          </cell>
          <cell r="Q406">
            <v>0</v>
          </cell>
          <cell r="R406">
            <v>0</v>
          </cell>
          <cell r="S406">
            <v>0</v>
          </cell>
        </row>
        <row r="407">
          <cell r="D407"/>
          <cell r="E407" t="str">
            <v>.         Total SWPA</v>
          </cell>
          <cell r="F407"/>
          <cell r="S407">
            <v>104189000</v>
          </cell>
        </row>
        <row r="408">
          <cell r="D408"/>
          <cell r="E408"/>
          <cell r="F408"/>
          <cell r="S408"/>
        </row>
        <row r="409">
          <cell r="D409"/>
          <cell r="E409" t="str">
            <v xml:space="preserve">   GRDA</v>
          </cell>
          <cell r="F409"/>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D410"/>
          <cell r="E410" t="str">
            <v xml:space="preserve">   KCPL</v>
          </cell>
          <cell r="F410"/>
          <cell r="G410">
            <v>26190000</v>
          </cell>
          <cell r="H410">
            <v>24396000</v>
          </cell>
          <cell r="I410">
            <v>24114000</v>
          </cell>
          <cell r="J410">
            <v>19481000</v>
          </cell>
          <cell r="K410">
            <v>12613000</v>
          </cell>
          <cell r="L410">
            <v>899000</v>
          </cell>
          <cell r="M410">
            <v>2557000</v>
          </cell>
          <cell r="N410">
            <v>15088000</v>
          </cell>
          <cell r="O410">
            <v>19413000</v>
          </cell>
          <cell r="P410">
            <v>19373000</v>
          </cell>
          <cell r="Q410">
            <v>17143000</v>
          </cell>
          <cell r="R410">
            <v>15248000</v>
          </cell>
          <cell r="S410">
            <v>196515000</v>
          </cell>
        </row>
        <row r="411">
          <cell r="D411"/>
          <cell r="E411" t="str">
            <v xml:space="preserve">   TEA</v>
          </cell>
          <cell r="F411"/>
          <cell r="G411">
            <v>13907000</v>
          </cell>
          <cell r="H411">
            <v>0</v>
          </cell>
          <cell r="I411">
            <v>1327000</v>
          </cell>
          <cell r="J411">
            <v>9969000</v>
          </cell>
          <cell r="K411">
            <v>31095000</v>
          </cell>
          <cell r="L411">
            <v>35428000</v>
          </cell>
          <cell r="M411">
            <v>23590000</v>
          </cell>
          <cell r="N411">
            <v>53762000</v>
          </cell>
          <cell r="O411">
            <v>20965000</v>
          </cell>
          <cell r="P411">
            <v>1383000</v>
          </cell>
          <cell r="Q411">
            <v>2894000</v>
          </cell>
          <cell r="R411">
            <v>6969000</v>
          </cell>
          <cell r="S411">
            <v>201289000</v>
          </cell>
        </row>
        <row r="412">
          <cell r="D412"/>
          <cell r="E412" t="str">
            <v xml:space="preserve">   Green Power - Smoky Hills</v>
          </cell>
          <cell r="F412"/>
          <cell r="G412">
            <v>18186000</v>
          </cell>
          <cell r="H412">
            <v>19464000</v>
          </cell>
          <cell r="I412">
            <v>16999000</v>
          </cell>
          <cell r="J412">
            <v>18726000</v>
          </cell>
          <cell r="K412">
            <v>15957000</v>
          </cell>
          <cell r="L412">
            <v>16291000</v>
          </cell>
          <cell r="M412">
            <v>16271000</v>
          </cell>
          <cell r="N412">
            <v>19764000</v>
          </cell>
          <cell r="O412">
            <v>19985000</v>
          </cell>
          <cell r="P412">
            <v>15588000</v>
          </cell>
          <cell r="Q412">
            <v>11986000</v>
          </cell>
          <cell r="R412">
            <v>9105000</v>
          </cell>
          <cell r="S412">
            <v>198322000</v>
          </cell>
        </row>
        <row r="413">
          <cell r="D413"/>
          <cell r="E413" t="str">
            <v xml:space="preserve">   SPP EIS Power</v>
          </cell>
          <cell r="F413"/>
          <cell r="G413">
            <v>3828000</v>
          </cell>
          <cell r="H413">
            <v>2110000</v>
          </cell>
          <cell r="I413">
            <v>2172000</v>
          </cell>
          <cell r="J413">
            <v>2304000</v>
          </cell>
          <cell r="K413">
            <v>1230000</v>
          </cell>
          <cell r="L413">
            <v>2294000</v>
          </cell>
          <cell r="M413">
            <v>4336000</v>
          </cell>
          <cell r="N413">
            <v>3954000</v>
          </cell>
          <cell r="O413">
            <v>3162000</v>
          </cell>
          <cell r="P413">
            <v>4658000</v>
          </cell>
          <cell r="Q413">
            <v>3172000</v>
          </cell>
          <cell r="R413">
            <v>6181000</v>
          </cell>
          <cell r="S413">
            <v>39401000</v>
          </cell>
        </row>
        <row r="414">
          <cell r="D414"/>
          <cell r="E414" t="str">
            <v xml:space="preserve">   SPP Reserve Sharing</v>
          </cell>
          <cell r="F414"/>
          <cell r="G414">
            <v>125000</v>
          </cell>
          <cell r="H414">
            <v>0</v>
          </cell>
          <cell r="I414">
            <v>0</v>
          </cell>
          <cell r="J414">
            <v>0</v>
          </cell>
          <cell r="K414">
            <v>0</v>
          </cell>
          <cell r="L414">
            <v>0</v>
          </cell>
          <cell r="M414">
            <v>0</v>
          </cell>
          <cell r="N414">
            <v>48000</v>
          </cell>
          <cell r="O414">
            <v>0</v>
          </cell>
          <cell r="P414">
            <v>18000</v>
          </cell>
          <cell r="Q414">
            <v>0</v>
          </cell>
          <cell r="R414">
            <v>407000</v>
          </cell>
          <cell r="S414">
            <v>598000</v>
          </cell>
        </row>
        <row r="415">
          <cell r="D415"/>
          <cell r="E415" t="str">
            <v xml:space="preserve">   SPP EIS Market</v>
          </cell>
          <cell r="F415"/>
          <cell r="G415">
            <v>20076000</v>
          </cell>
          <cell r="H415">
            <v>27721000</v>
          </cell>
          <cell r="I415">
            <v>29341000</v>
          </cell>
          <cell r="J415">
            <v>54717000</v>
          </cell>
          <cell r="K415">
            <v>48080000</v>
          </cell>
          <cell r="L415">
            <v>61901000</v>
          </cell>
          <cell r="M415">
            <v>45274000</v>
          </cell>
          <cell r="N415">
            <v>37896000</v>
          </cell>
          <cell r="O415">
            <v>31378000</v>
          </cell>
          <cell r="P415">
            <v>24017000</v>
          </cell>
          <cell r="Q415">
            <v>18643000</v>
          </cell>
          <cell r="R415">
            <v>36134000</v>
          </cell>
          <cell r="S415">
            <v>435178000</v>
          </cell>
        </row>
        <row r="416">
          <cell r="D416"/>
          <cell r="E416" t="str">
            <v xml:space="preserve">   Green Power - Other</v>
          </cell>
          <cell r="F416"/>
          <cell r="G416">
            <v>0</v>
          </cell>
          <cell r="H416">
            <v>0</v>
          </cell>
          <cell r="I416">
            <v>0</v>
          </cell>
          <cell r="J416">
            <v>0</v>
          </cell>
          <cell r="K416">
            <v>0</v>
          </cell>
          <cell r="L416">
            <v>0</v>
          </cell>
          <cell r="M416">
            <v>0</v>
          </cell>
          <cell r="N416">
            <v>0</v>
          </cell>
          <cell r="O416">
            <v>0</v>
          </cell>
          <cell r="P416">
            <v>0</v>
          </cell>
          <cell r="Q416">
            <v>0</v>
          </cell>
          <cell r="R416">
            <v>0</v>
          </cell>
          <cell r="S416">
            <v>0</v>
          </cell>
        </row>
        <row r="417">
          <cell r="D417"/>
          <cell r="E417" t="str">
            <v xml:space="preserve">   Net Metering</v>
          </cell>
          <cell r="F417"/>
          <cell r="G417">
            <v>0</v>
          </cell>
          <cell r="H417">
            <v>0</v>
          </cell>
          <cell r="I417">
            <v>0</v>
          </cell>
          <cell r="J417">
            <v>0</v>
          </cell>
          <cell r="K417">
            <v>0</v>
          </cell>
          <cell r="L417">
            <v>0</v>
          </cell>
          <cell r="M417">
            <v>0</v>
          </cell>
          <cell r="N417">
            <v>0</v>
          </cell>
          <cell r="O417">
            <v>217</v>
          </cell>
          <cell r="P417">
            <v>237</v>
          </cell>
          <cell r="Q417">
            <v>0</v>
          </cell>
          <cell r="R417">
            <v>100</v>
          </cell>
          <cell r="S417">
            <v>554</v>
          </cell>
        </row>
        <row r="418">
          <cell r="D418"/>
          <cell r="E418" t="str">
            <v xml:space="preserve">   SWPA Line Losses</v>
          </cell>
          <cell r="F418"/>
          <cell r="G418">
            <v>-210000</v>
          </cell>
          <cell r="H418">
            <v>-76000</v>
          </cell>
          <cell r="I418">
            <v>-97000</v>
          </cell>
          <cell r="J418">
            <v>-478000</v>
          </cell>
          <cell r="K418">
            <v>-523000</v>
          </cell>
          <cell r="L418">
            <v>-514000</v>
          </cell>
          <cell r="M418">
            <v>0</v>
          </cell>
          <cell r="N418">
            <v>-833000</v>
          </cell>
          <cell r="O418">
            <v>-397000</v>
          </cell>
          <cell r="P418">
            <v>-451000</v>
          </cell>
          <cell r="Q418">
            <v>-382000</v>
          </cell>
          <cell r="R418">
            <v>-379000</v>
          </cell>
          <cell r="S418">
            <v>-4340000</v>
          </cell>
        </row>
        <row r="419">
          <cell r="D419"/>
          <cell r="E419" t="str">
            <v xml:space="preserve">   Other Line Losses</v>
          </cell>
          <cell r="F419"/>
          <cell r="G419">
            <v>-192000</v>
          </cell>
          <cell r="H419">
            <v>-266000</v>
          </cell>
          <cell r="I419">
            <v>-138000</v>
          </cell>
          <cell r="J419">
            <v>-172000</v>
          </cell>
          <cell r="K419">
            <v>-336000</v>
          </cell>
          <cell r="L419">
            <v>-1021000</v>
          </cell>
          <cell r="M419">
            <v>-348000</v>
          </cell>
          <cell r="N419">
            <v>-459000</v>
          </cell>
          <cell r="O419">
            <v>-341000</v>
          </cell>
          <cell r="P419">
            <v>-383000</v>
          </cell>
          <cell r="Q419">
            <v>-598000</v>
          </cell>
          <cell r="R419">
            <v>-282000</v>
          </cell>
          <cell r="S419">
            <v>-4536000</v>
          </cell>
        </row>
        <row r="420">
          <cell r="D420"/>
          <cell r="E420" t="str">
            <v>Total kWh Purchased</v>
          </cell>
          <cell r="F420"/>
          <cell r="S420">
            <v>1166616554</v>
          </cell>
        </row>
        <row r="421">
          <cell r="D421"/>
          <cell r="E421"/>
          <cell r="F421"/>
          <cell r="S421"/>
        </row>
        <row r="422">
          <cell r="D422"/>
          <cell r="E422"/>
          <cell r="F422"/>
          <cell r="S422"/>
        </row>
        <row r="423">
          <cell r="D423"/>
          <cell r="E423" t="str">
            <v>Total KWH Net Generated and Purchased</v>
          </cell>
          <cell r="F423"/>
          <cell r="S423">
            <v>3874966654</v>
          </cell>
        </row>
        <row r="424">
          <cell r="D424"/>
          <cell r="E424"/>
          <cell r="F424"/>
          <cell r="S424"/>
        </row>
        <row r="430">
          <cell r="D430" t="str">
            <v>Transmission Expenses:</v>
          </cell>
          <cell r="E430"/>
          <cell r="F430"/>
          <cell r="S430"/>
        </row>
        <row r="431">
          <cell r="D431" t="str">
            <v>Operation:</v>
          </cell>
          <cell r="E431"/>
          <cell r="F431"/>
          <cell r="S431"/>
        </row>
        <row r="432">
          <cell r="D432">
            <v>560000</v>
          </cell>
          <cell r="E432" t="str">
            <v xml:space="preserve"> Supervision and Engineering</v>
          </cell>
          <cell r="F432" t="str">
            <v>$</v>
          </cell>
          <cell r="G432">
            <v>84698.78</v>
          </cell>
          <cell r="H432">
            <v>76915.31</v>
          </cell>
          <cell r="I432">
            <v>75964.52</v>
          </cell>
          <cell r="J432">
            <v>82286.23</v>
          </cell>
          <cell r="K432">
            <v>76051.34</v>
          </cell>
          <cell r="L432">
            <v>86141.94</v>
          </cell>
          <cell r="M432">
            <v>94744.38</v>
          </cell>
          <cell r="N432">
            <v>88745.51</v>
          </cell>
          <cell r="O432">
            <v>86682.17</v>
          </cell>
          <cell r="P432">
            <v>76992.36</v>
          </cell>
          <cell r="Q432">
            <v>92698.41</v>
          </cell>
          <cell r="R432">
            <v>76005.509999999995</v>
          </cell>
          <cell r="S432">
            <v>997926.46</v>
          </cell>
        </row>
        <row r="433">
          <cell r="D433">
            <v>561000</v>
          </cell>
          <cell r="E433" t="str">
            <v>Load Dispatching</v>
          </cell>
          <cell r="F433"/>
          <cell r="G433">
            <v>122675.17</v>
          </cell>
          <cell r="H433">
            <v>111580.76</v>
          </cell>
          <cell r="I433">
            <v>106623.81</v>
          </cell>
          <cell r="J433">
            <v>125497.16</v>
          </cell>
          <cell r="K433">
            <v>118925.88</v>
          </cell>
          <cell r="L433">
            <v>144362.16</v>
          </cell>
          <cell r="M433">
            <v>131938.19</v>
          </cell>
          <cell r="N433">
            <v>135836.34</v>
          </cell>
          <cell r="O433">
            <v>113223.74</v>
          </cell>
          <cell r="P433">
            <v>118738.51</v>
          </cell>
          <cell r="Q433">
            <v>140709.63</v>
          </cell>
          <cell r="R433">
            <v>125927.96</v>
          </cell>
          <cell r="S433">
            <v>1496039.31</v>
          </cell>
        </row>
        <row r="434">
          <cell r="D434">
            <v>556000</v>
          </cell>
          <cell r="E434" t="str">
            <v>System Control &amp; Load Dispatching</v>
          </cell>
          <cell r="F434"/>
          <cell r="G434">
            <v>51762.12</v>
          </cell>
          <cell r="H434">
            <v>45556.49</v>
          </cell>
          <cell r="I434">
            <v>36314.97</v>
          </cell>
          <cell r="J434">
            <v>53362.01</v>
          </cell>
          <cell r="K434">
            <v>49476.5</v>
          </cell>
          <cell r="L434">
            <v>58750.44</v>
          </cell>
          <cell r="M434">
            <v>49671.53</v>
          </cell>
          <cell r="N434">
            <v>52416.44</v>
          </cell>
          <cell r="O434">
            <v>46197.8</v>
          </cell>
          <cell r="P434">
            <v>46971.02</v>
          </cell>
          <cell r="Q434">
            <v>52948.52</v>
          </cell>
          <cell r="R434">
            <v>45797.62</v>
          </cell>
          <cell r="S434">
            <v>589225.46</v>
          </cell>
        </row>
        <row r="435">
          <cell r="D435">
            <v>562000</v>
          </cell>
          <cell r="E435" t="str">
            <v>Station Expenses</v>
          </cell>
          <cell r="F435"/>
          <cell r="G435">
            <v>0</v>
          </cell>
          <cell r="H435">
            <v>324.12</v>
          </cell>
          <cell r="I435">
            <v>161.55000000000001</v>
          </cell>
          <cell r="J435">
            <v>3928.19</v>
          </cell>
          <cell r="K435">
            <v>2488.9499999999998</v>
          </cell>
          <cell r="L435">
            <v>2344.34</v>
          </cell>
          <cell r="M435">
            <v>2847.5</v>
          </cell>
          <cell r="N435">
            <v>2996.76</v>
          </cell>
          <cell r="O435">
            <v>2525.5</v>
          </cell>
          <cell r="P435">
            <v>2538.0700000000002</v>
          </cell>
          <cell r="Q435">
            <v>3836.39</v>
          </cell>
          <cell r="R435">
            <v>5392.36</v>
          </cell>
          <cell r="S435">
            <v>29383.73</v>
          </cell>
        </row>
        <row r="436">
          <cell r="D436">
            <v>563001</v>
          </cell>
          <cell r="E436" t="str">
            <v>Overhead Lines</v>
          </cell>
          <cell r="F436"/>
          <cell r="G436">
            <v>18871.490000000002</v>
          </cell>
          <cell r="H436">
            <v>19579.189999999999</v>
          </cell>
          <cell r="I436">
            <v>24455.040000000001</v>
          </cell>
          <cell r="J436">
            <v>19935.189999999999</v>
          </cell>
          <cell r="K436">
            <v>20987.7</v>
          </cell>
          <cell r="L436">
            <v>25498.22</v>
          </cell>
          <cell r="M436">
            <v>20952.919999999998</v>
          </cell>
          <cell r="N436">
            <v>20300.96</v>
          </cell>
          <cell r="O436">
            <v>25613.79</v>
          </cell>
          <cell r="P436">
            <v>20667.259999999998</v>
          </cell>
          <cell r="Q436">
            <v>20753.22</v>
          </cell>
          <cell r="R436">
            <v>19749.330000000002</v>
          </cell>
          <cell r="S436">
            <v>257364.31</v>
          </cell>
        </row>
        <row r="437">
          <cell r="D437">
            <v>564000</v>
          </cell>
          <cell r="E437" t="str">
            <v>Underground Line</v>
          </cell>
          <cell r="F437"/>
          <cell r="G437">
            <v>0</v>
          </cell>
          <cell r="H437">
            <v>0</v>
          </cell>
          <cell r="I437">
            <v>0</v>
          </cell>
          <cell r="J437">
            <v>0</v>
          </cell>
          <cell r="K437">
            <v>0</v>
          </cell>
          <cell r="L437">
            <v>0</v>
          </cell>
          <cell r="M437">
            <v>0</v>
          </cell>
          <cell r="N437">
            <v>0</v>
          </cell>
          <cell r="O437">
            <v>0</v>
          </cell>
          <cell r="P437">
            <v>0</v>
          </cell>
          <cell r="Q437">
            <v>0</v>
          </cell>
          <cell r="R437">
            <v>0</v>
          </cell>
          <cell r="S437">
            <v>0</v>
          </cell>
        </row>
        <row r="438">
          <cell r="D438">
            <v>565000</v>
          </cell>
          <cell r="E438" t="str">
            <v>Transmission by Others</v>
          </cell>
          <cell r="F438"/>
          <cell r="G438">
            <v>35700</v>
          </cell>
          <cell r="H438">
            <v>24744.18</v>
          </cell>
          <cell r="I438">
            <v>49335.05</v>
          </cell>
          <cell r="J438">
            <v>22151.87</v>
          </cell>
          <cell r="K438">
            <v>50365.84</v>
          </cell>
          <cell r="L438">
            <v>42393.34</v>
          </cell>
          <cell r="M438">
            <v>40993.9</v>
          </cell>
          <cell r="N438">
            <v>43990.52</v>
          </cell>
          <cell r="O438">
            <v>37209.07</v>
          </cell>
          <cell r="P438">
            <v>-120381.3</v>
          </cell>
          <cell r="Q438">
            <v>56409.73</v>
          </cell>
          <cell r="R438">
            <v>28571.96</v>
          </cell>
          <cell r="S438">
            <v>311484.15999999997</v>
          </cell>
        </row>
        <row r="439">
          <cell r="D439">
            <v>566000</v>
          </cell>
          <cell r="E439" t="str">
            <v>Miscellaneous Transmission Expenses</v>
          </cell>
          <cell r="F439"/>
          <cell r="G439">
            <v>209603.13</v>
          </cell>
          <cell r="H439">
            <v>216852.87</v>
          </cell>
          <cell r="I439">
            <v>224110.22</v>
          </cell>
          <cell r="J439">
            <v>183547.98</v>
          </cell>
          <cell r="K439">
            <v>385527.05</v>
          </cell>
          <cell r="L439">
            <v>294147.78999999998</v>
          </cell>
          <cell r="M439">
            <v>296009.90999999997</v>
          </cell>
          <cell r="N439">
            <v>300757.3</v>
          </cell>
          <cell r="O439">
            <v>294519.09000000003</v>
          </cell>
          <cell r="P439">
            <v>311780.63</v>
          </cell>
          <cell r="Q439">
            <v>319569.34999999998</v>
          </cell>
          <cell r="R439">
            <v>351403.16</v>
          </cell>
          <cell r="S439">
            <v>3387828.48</v>
          </cell>
        </row>
        <row r="440">
          <cell r="D440">
            <v>567000</v>
          </cell>
          <cell r="E440" t="str">
            <v>Rents</v>
          </cell>
          <cell r="F440"/>
          <cell r="G440">
            <v>0</v>
          </cell>
          <cell r="H440">
            <v>0</v>
          </cell>
          <cell r="I440">
            <v>0</v>
          </cell>
          <cell r="J440">
            <v>0</v>
          </cell>
          <cell r="K440">
            <v>0</v>
          </cell>
          <cell r="L440">
            <v>0</v>
          </cell>
          <cell r="M440">
            <v>0</v>
          </cell>
          <cell r="N440">
            <v>0</v>
          </cell>
          <cell r="O440">
            <v>0</v>
          </cell>
          <cell r="P440">
            <v>0</v>
          </cell>
          <cell r="Q440">
            <v>0</v>
          </cell>
          <cell r="R440">
            <v>0</v>
          </cell>
          <cell r="S440">
            <v>0</v>
          </cell>
        </row>
        <row r="441">
          <cell r="D441">
            <v>575000</v>
          </cell>
          <cell r="E441" t="str">
            <v>Power Marketing Expenses</v>
          </cell>
          <cell r="F441"/>
          <cell r="G441">
            <v>0</v>
          </cell>
          <cell r="H441">
            <v>0</v>
          </cell>
          <cell r="I441">
            <v>0</v>
          </cell>
          <cell r="J441">
            <v>0</v>
          </cell>
          <cell r="K441">
            <v>0</v>
          </cell>
          <cell r="L441">
            <v>0</v>
          </cell>
          <cell r="M441">
            <v>8947.09</v>
          </cell>
          <cell r="N441">
            <v>19179.02</v>
          </cell>
          <cell r="O441">
            <v>22139.47</v>
          </cell>
          <cell r="P441">
            <v>17580.490000000002</v>
          </cell>
          <cell r="Q441">
            <v>17218.990000000002</v>
          </cell>
          <cell r="R441">
            <v>23483.19</v>
          </cell>
          <cell r="S441">
            <v>108548.25</v>
          </cell>
        </row>
        <row r="442">
          <cell r="D442"/>
          <cell r="E442" t="str">
            <v>Total Operation</v>
          </cell>
          <cell r="F442"/>
          <cell r="G442"/>
          <cell r="H442"/>
          <cell r="I442"/>
          <cell r="J442"/>
          <cell r="K442"/>
          <cell r="L442"/>
          <cell r="M442"/>
          <cell r="N442"/>
          <cell r="O442"/>
          <cell r="P442"/>
          <cell r="Q442"/>
          <cell r="R442"/>
          <cell r="S442">
            <v>7177800.1600000001</v>
          </cell>
        </row>
        <row r="443">
          <cell r="D443"/>
          <cell r="E443"/>
          <cell r="F443"/>
          <cell r="G443"/>
          <cell r="H443"/>
          <cell r="I443"/>
          <cell r="J443"/>
          <cell r="K443"/>
          <cell r="L443"/>
          <cell r="M443"/>
          <cell r="N443"/>
          <cell r="O443"/>
          <cell r="P443"/>
          <cell r="Q443"/>
          <cell r="R443"/>
          <cell r="S443"/>
        </row>
        <row r="444">
          <cell r="D444" t="str">
            <v>Maintenance:</v>
          </cell>
          <cell r="E444"/>
          <cell r="F444"/>
          <cell r="G444"/>
          <cell r="H444"/>
          <cell r="I444"/>
          <cell r="J444"/>
          <cell r="K444"/>
          <cell r="L444"/>
          <cell r="M444"/>
          <cell r="N444"/>
          <cell r="O444"/>
          <cell r="P444"/>
          <cell r="Q444"/>
          <cell r="R444"/>
          <cell r="S444"/>
        </row>
        <row r="445">
          <cell r="D445">
            <v>568000</v>
          </cell>
          <cell r="E445" t="str">
            <v>Supervision and Engineering</v>
          </cell>
          <cell r="F445"/>
          <cell r="G445">
            <v>4253.74</v>
          </cell>
          <cell r="H445">
            <v>3693.93</v>
          </cell>
          <cell r="I445">
            <v>1420.28</v>
          </cell>
          <cell r="J445">
            <v>1708.94</v>
          </cell>
          <cell r="K445">
            <v>88.92</v>
          </cell>
          <cell r="L445">
            <v>617.97</v>
          </cell>
          <cell r="M445">
            <v>6483.46</v>
          </cell>
          <cell r="N445">
            <v>1789.04</v>
          </cell>
          <cell r="O445">
            <v>1315.38</v>
          </cell>
          <cell r="P445">
            <v>1930.47</v>
          </cell>
          <cell r="Q445">
            <v>1854.92</v>
          </cell>
          <cell r="R445">
            <v>4890.7</v>
          </cell>
          <cell r="S445">
            <v>30047.75</v>
          </cell>
        </row>
        <row r="446">
          <cell r="D446">
            <v>569000</v>
          </cell>
          <cell r="E446" t="str">
            <v>Structures</v>
          </cell>
          <cell r="F446"/>
          <cell r="G446">
            <v>888.06</v>
          </cell>
          <cell r="H446">
            <v>1987.95</v>
          </cell>
          <cell r="I446">
            <v>1605.83</v>
          </cell>
          <cell r="J446">
            <v>1099.3900000000001</v>
          </cell>
          <cell r="K446">
            <v>364.62</v>
          </cell>
          <cell r="L446">
            <v>847.62</v>
          </cell>
          <cell r="M446">
            <v>472.9</v>
          </cell>
          <cell r="N446">
            <v>3323.93</v>
          </cell>
          <cell r="O446">
            <v>2781.82</v>
          </cell>
          <cell r="P446">
            <v>369.85</v>
          </cell>
          <cell r="Q446">
            <v>5341.5</v>
          </cell>
          <cell r="R446">
            <v>24461.15</v>
          </cell>
          <cell r="S446">
            <v>43544.62</v>
          </cell>
        </row>
        <row r="447">
          <cell r="D447">
            <v>570000</v>
          </cell>
          <cell r="E447" t="str">
            <v>Station Equipment</v>
          </cell>
          <cell r="F447"/>
          <cell r="G447">
            <v>62477.78</v>
          </cell>
          <cell r="H447">
            <v>35230.47</v>
          </cell>
          <cell r="I447">
            <v>57430.93</v>
          </cell>
          <cell r="J447">
            <v>54859.8</v>
          </cell>
          <cell r="K447">
            <v>40385.01</v>
          </cell>
          <cell r="L447">
            <v>42021.43</v>
          </cell>
          <cell r="M447">
            <v>41016.21</v>
          </cell>
          <cell r="N447">
            <v>67255.95</v>
          </cell>
          <cell r="O447">
            <v>35007.730000000003</v>
          </cell>
          <cell r="P447">
            <v>66269.36</v>
          </cell>
          <cell r="Q447">
            <v>67959.61</v>
          </cell>
          <cell r="R447">
            <v>93843.199999999997</v>
          </cell>
          <cell r="S447">
            <v>663757.48</v>
          </cell>
        </row>
        <row r="448">
          <cell r="D448">
            <v>571001</v>
          </cell>
          <cell r="E448" t="str">
            <v>Overhead Lines</v>
          </cell>
          <cell r="F448"/>
          <cell r="G448">
            <v>22748.84</v>
          </cell>
          <cell r="H448">
            <v>92245.36</v>
          </cell>
          <cell r="I448">
            <v>78082.399999999994</v>
          </cell>
          <cell r="J448">
            <v>28754.18</v>
          </cell>
          <cell r="K448">
            <v>37153.839999999997</v>
          </cell>
          <cell r="L448">
            <v>90554.58</v>
          </cell>
          <cell r="M448">
            <v>51390.48</v>
          </cell>
          <cell r="N448">
            <v>20125.71</v>
          </cell>
          <cell r="O448">
            <v>25635.31</v>
          </cell>
          <cell r="P448">
            <v>21761.32</v>
          </cell>
          <cell r="Q448">
            <v>20796.740000000002</v>
          </cell>
          <cell r="R448">
            <v>27635.66</v>
          </cell>
          <cell r="S448">
            <v>516884.42</v>
          </cell>
        </row>
        <row r="449">
          <cell r="D449">
            <v>572000</v>
          </cell>
          <cell r="E449" t="str">
            <v>Underground Line</v>
          </cell>
          <cell r="F449"/>
          <cell r="G449">
            <v>0</v>
          </cell>
          <cell r="H449">
            <v>0</v>
          </cell>
          <cell r="I449">
            <v>0</v>
          </cell>
          <cell r="J449">
            <v>0</v>
          </cell>
          <cell r="K449">
            <v>0</v>
          </cell>
          <cell r="L449">
            <v>0</v>
          </cell>
          <cell r="M449">
            <v>0</v>
          </cell>
          <cell r="N449">
            <v>0</v>
          </cell>
          <cell r="O449">
            <v>0</v>
          </cell>
          <cell r="P449">
            <v>0</v>
          </cell>
          <cell r="Q449">
            <v>0</v>
          </cell>
          <cell r="R449">
            <v>0</v>
          </cell>
          <cell r="S449">
            <v>0</v>
          </cell>
        </row>
        <row r="450">
          <cell r="D450">
            <v>573000</v>
          </cell>
          <cell r="E450" t="str">
            <v>Miscellaneous Transmission Plant</v>
          </cell>
          <cell r="F450"/>
          <cell r="G450">
            <v>69.56</v>
          </cell>
          <cell r="H450">
            <v>151.54</v>
          </cell>
          <cell r="I450">
            <v>2653.46</v>
          </cell>
          <cell r="J450">
            <v>296.37</v>
          </cell>
          <cell r="K450">
            <v>223.78</v>
          </cell>
          <cell r="L450">
            <v>74.599999999999994</v>
          </cell>
          <cell r="M450">
            <v>0</v>
          </cell>
          <cell r="N450">
            <v>79.86</v>
          </cell>
          <cell r="O450">
            <v>0</v>
          </cell>
          <cell r="P450">
            <v>0</v>
          </cell>
          <cell r="Q450">
            <v>0</v>
          </cell>
          <cell r="R450">
            <v>0</v>
          </cell>
          <cell r="S450">
            <v>3549.17</v>
          </cell>
        </row>
        <row r="451">
          <cell r="D451"/>
          <cell r="E451" t="str">
            <v>Total Maintenance</v>
          </cell>
          <cell r="F451"/>
          <cell r="S451">
            <v>1257783.44</v>
          </cell>
        </row>
        <row r="452">
          <cell r="D452"/>
          <cell r="E452" t="str">
            <v>Total Transmission Expenses</v>
          </cell>
          <cell r="F452" t="str">
            <v>$</v>
          </cell>
          <cell r="S452">
            <v>8435583.5999999996</v>
          </cell>
        </row>
        <row r="458">
          <cell r="D458" t="str">
            <v>Distribution Expenses:</v>
          </cell>
          <cell r="E458"/>
          <cell r="F458"/>
          <cell r="S458"/>
        </row>
        <row r="459">
          <cell r="D459" t="str">
            <v>Operation:</v>
          </cell>
          <cell r="E459"/>
          <cell r="F459"/>
          <cell r="S459"/>
        </row>
        <row r="460">
          <cell r="D460">
            <v>580000</v>
          </cell>
          <cell r="E460" t="str">
            <v xml:space="preserve">   Supervision and Engineering</v>
          </cell>
          <cell r="F460" t="str">
            <v>$</v>
          </cell>
          <cell r="G460">
            <v>153223.21</v>
          </cell>
          <cell r="H460">
            <v>178588.93</v>
          </cell>
          <cell r="I460">
            <v>128809.61</v>
          </cell>
          <cell r="J460">
            <v>155582.95000000001</v>
          </cell>
          <cell r="K460">
            <v>145072.29</v>
          </cell>
          <cell r="L460">
            <v>151503.15</v>
          </cell>
          <cell r="M460">
            <v>160858.23000000001</v>
          </cell>
          <cell r="N460">
            <v>170460.54</v>
          </cell>
          <cell r="O460">
            <v>130759.67999999999</v>
          </cell>
          <cell r="P460">
            <v>135546.92000000001</v>
          </cell>
          <cell r="Q460">
            <v>165204.24</v>
          </cell>
          <cell r="R460">
            <v>140446.03</v>
          </cell>
          <cell r="S460">
            <v>1816055.78</v>
          </cell>
        </row>
        <row r="461">
          <cell r="D461">
            <v>581000</v>
          </cell>
          <cell r="E461" t="str">
            <v xml:space="preserve">   Load Dispatching</v>
          </cell>
          <cell r="F461"/>
          <cell r="G461">
            <v>54403.07</v>
          </cell>
          <cell r="H461">
            <v>59986.01</v>
          </cell>
          <cell r="I461">
            <v>52684.94</v>
          </cell>
          <cell r="J461">
            <v>62835.99</v>
          </cell>
          <cell r="K461">
            <v>59287.839999999997</v>
          </cell>
          <cell r="L461">
            <v>64349.919999999998</v>
          </cell>
          <cell r="M461">
            <v>63222.78</v>
          </cell>
          <cell r="N461">
            <v>67028.710000000006</v>
          </cell>
          <cell r="O461">
            <v>60693.56</v>
          </cell>
          <cell r="P461">
            <v>62168.49</v>
          </cell>
          <cell r="Q461">
            <v>67449.72</v>
          </cell>
          <cell r="R461">
            <v>60468.55</v>
          </cell>
          <cell r="S461">
            <v>734579.58</v>
          </cell>
        </row>
        <row r="462">
          <cell r="D462">
            <v>582000</v>
          </cell>
          <cell r="E462" t="str">
            <v xml:space="preserve">   Station Expenses</v>
          </cell>
          <cell r="F462"/>
          <cell r="G462">
            <v>937.73</v>
          </cell>
          <cell r="H462">
            <v>2046.61</v>
          </cell>
          <cell r="I462">
            <v>664.01</v>
          </cell>
          <cell r="J462">
            <v>1799.03</v>
          </cell>
          <cell r="K462">
            <v>2828.19</v>
          </cell>
          <cell r="L462">
            <v>2552.02</v>
          </cell>
          <cell r="M462">
            <v>3133.72</v>
          </cell>
          <cell r="N462">
            <v>3094.49</v>
          </cell>
          <cell r="O462">
            <v>3662.63</v>
          </cell>
          <cell r="P462">
            <v>5160.09</v>
          </cell>
          <cell r="Q462">
            <v>3406.86</v>
          </cell>
          <cell r="R462">
            <v>5341.75</v>
          </cell>
          <cell r="S462">
            <v>34627.129999999997</v>
          </cell>
        </row>
        <row r="463">
          <cell r="D463">
            <v>583000</v>
          </cell>
          <cell r="E463" t="str">
            <v xml:space="preserve">   Overhead Lines</v>
          </cell>
          <cell r="F463"/>
          <cell r="G463">
            <v>1043.76</v>
          </cell>
          <cell r="H463">
            <v>0</v>
          </cell>
          <cell r="I463">
            <v>15778.59</v>
          </cell>
          <cell r="J463">
            <v>16478.52</v>
          </cell>
          <cell r="K463">
            <v>-6787.13</v>
          </cell>
          <cell r="L463">
            <v>6412.43</v>
          </cell>
          <cell r="M463">
            <v>-9612.15</v>
          </cell>
          <cell r="N463">
            <v>-30812.6</v>
          </cell>
          <cell r="O463">
            <v>0</v>
          </cell>
          <cell r="P463">
            <v>197.3</v>
          </cell>
          <cell r="Q463">
            <v>-25.18</v>
          </cell>
          <cell r="R463">
            <v>505.94</v>
          </cell>
          <cell r="S463">
            <v>-6820.5200000000059</v>
          </cell>
        </row>
        <row r="464">
          <cell r="D464">
            <v>583001</v>
          </cell>
          <cell r="E464" t="str">
            <v xml:space="preserve">   Line Transformer Expenses</v>
          </cell>
          <cell r="F464"/>
          <cell r="G464">
            <v>24633.21</v>
          </cell>
          <cell r="H464">
            <v>4359.8</v>
          </cell>
          <cell r="I464">
            <v>6452.54</v>
          </cell>
          <cell r="J464">
            <v>12166.26</v>
          </cell>
          <cell r="K464">
            <v>3378.6</v>
          </cell>
          <cell r="L464">
            <v>24943.77</v>
          </cell>
          <cell r="M464">
            <v>15800.99</v>
          </cell>
          <cell r="N464">
            <v>28474.12</v>
          </cell>
          <cell r="O464">
            <v>38245.730000000003</v>
          </cell>
          <cell r="P464">
            <v>24315.14</v>
          </cell>
          <cell r="Q464">
            <v>20498.759999999998</v>
          </cell>
          <cell r="R464">
            <v>20487.04</v>
          </cell>
          <cell r="S464">
            <v>223755.96</v>
          </cell>
        </row>
        <row r="465">
          <cell r="D465">
            <v>583002</v>
          </cell>
          <cell r="E465" t="str">
            <v xml:space="preserve">   Transformer Installation - Credit</v>
          </cell>
          <cell r="F465"/>
          <cell r="G465">
            <v>0</v>
          </cell>
          <cell r="H465">
            <v>-22977.24</v>
          </cell>
          <cell r="I465">
            <v>-9661.2800000000007</v>
          </cell>
          <cell r="J465">
            <v>-5059.2700000000004</v>
          </cell>
          <cell r="K465">
            <v>-11353.48</v>
          </cell>
          <cell r="L465">
            <v>-5406.44</v>
          </cell>
          <cell r="M465">
            <v>-11572.4</v>
          </cell>
          <cell r="N465">
            <v>-23802.73</v>
          </cell>
          <cell r="O465">
            <v>-4075.2</v>
          </cell>
          <cell r="P465">
            <v>-32341.85</v>
          </cell>
          <cell r="Q465">
            <v>-17300.48</v>
          </cell>
          <cell r="R465">
            <v>-17914.22</v>
          </cell>
          <cell r="S465">
            <v>-161464.59</v>
          </cell>
        </row>
        <row r="466">
          <cell r="D466">
            <v>584000</v>
          </cell>
          <cell r="E466" t="str">
            <v xml:space="preserve">   Underground Lines</v>
          </cell>
          <cell r="F466"/>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D467">
            <v>585000</v>
          </cell>
          <cell r="E467" t="str">
            <v xml:space="preserve">   Street Lighting</v>
          </cell>
          <cell r="F467"/>
          <cell r="G467">
            <v>16680.310000000001</v>
          </cell>
          <cell r="H467">
            <v>17285.490000000002</v>
          </cell>
          <cell r="I467">
            <v>20467.02</v>
          </cell>
          <cell r="J467">
            <v>17358.5</v>
          </cell>
          <cell r="K467">
            <v>17870.34</v>
          </cell>
          <cell r="L467">
            <v>22073.34</v>
          </cell>
          <cell r="M467">
            <v>16205.11</v>
          </cell>
          <cell r="N467">
            <v>15197.01</v>
          </cell>
          <cell r="O467">
            <v>20361.14</v>
          </cell>
          <cell r="P467">
            <v>16287.74</v>
          </cell>
          <cell r="Q467">
            <v>16475.55</v>
          </cell>
          <cell r="R467">
            <v>16630.849999999999</v>
          </cell>
          <cell r="S467">
            <v>212892.4</v>
          </cell>
        </row>
        <row r="468">
          <cell r="D468">
            <v>586000</v>
          </cell>
          <cell r="E468" t="str">
            <v xml:space="preserve">   Meter Expenses</v>
          </cell>
          <cell r="F468"/>
          <cell r="G468">
            <v>93693.01</v>
          </cell>
          <cell r="H468">
            <v>85166.5</v>
          </cell>
          <cell r="I468">
            <v>72433.37</v>
          </cell>
          <cell r="J468">
            <v>74805.259999999995</v>
          </cell>
          <cell r="K468">
            <v>78403.91</v>
          </cell>
          <cell r="L468">
            <v>98771.42</v>
          </cell>
          <cell r="M468">
            <v>98142.24</v>
          </cell>
          <cell r="N468">
            <v>104614.22</v>
          </cell>
          <cell r="O468">
            <v>87254.04</v>
          </cell>
          <cell r="P468">
            <v>73268.05</v>
          </cell>
          <cell r="Q468">
            <v>83973.56</v>
          </cell>
          <cell r="R468">
            <v>101281.89</v>
          </cell>
          <cell r="S468">
            <v>1051807.47</v>
          </cell>
        </row>
        <row r="469">
          <cell r="D469">
            <v>586001</v>
          </cell>
          <cell r="E469" t="str">
            <v xml:space="preserve">   Meter Installation - Credit</v>
          </cell>
          <cell r="F469"/>
          <cell r="G469">
            <v>0</v>
          </cell>
          <cell r="H469">
            <v>-27782.400000000001</v>
          </cell>
          <cell r="I469">
            <v>-14985</v>
          </cell>
          <cell r="J469">
            <v>0</v>
          </cell>
          <cell r="K469">
            <v>-1051.28</v>
          </cell>
          <cell r="L469">
            <v>-12270.35</v>
          </cell>
          <cell r="M469">
            <v>-2339.09</v>
          </cell>
          <cell r="N469">
            <v>0</v>
          </cell>
          <cell r="O469">
            <v>-27782.400000000001</v>
          </cell>
          <cell r="P469">
            <v>0</v>
          </cell>
          <cell r="Q469">
            <v>0</v>
          </cell>
          <cell r="R469">
            <v>-81783.08</v>
          </cell>
          <cell r="S469">
            <v>-167993.60000000001</v>
          </cell>
        </row>
        <row r="470">
          <cell r="D470">
            <v>586002</v>
          </cell>
          <cell r="E470" t="str">
            <v xml:space="preserve">   Meter Expenses - Large</v>
          </cell>
          <cell r="F470"/>
          <cell r="G470">
            <v>21841.03</v>
          </cell>
          <cell r="H470">
            <v>9744.81</v>
          </cell>
          <cell r="I470">
            <v>14634.39</v>
          </cell>
          <cell r="J470">
            <v>12004.81</v>
          </cell>
          <cell r="K470">
            <v>16434.599999999999</v>
          </cell>
          <cell r="L470">
            <v>19044.13</v>
          </cell>
          <cell r="M470">
            <v>16521.169999999998</v>
          </cell>
          <cell r="N470">
            <v>17428.25</v>
          </cell>
          <cell r="O470">
            <v>24654.13</v>
          </cell>
          <cell r="P470">
            <v>23161.759999999998</v>
          </cell>
          <cell r="Q470">
            <v>22424.84</v>
          </cell>
          <cell r="R470">
            <v>25934.22</v>
          </cell>
          <cell r="S470">
            <v>223828.14</v>
          </cell>
        </row>
        <row r="471">
          <cell r="D471">
            <v>587000</v>
          </cell>
          <cell r="E471" t="str">
            <v xml:space="preserve">   Customer Installations Expenses</v>
          </cell>
          <cell r="F471"/>
          <cell r="G471">
            <v>12306.79</v>
          </cell>
          <cell r="H471">
            <v>11295.93</v>
          </cell>
          <cell r="I471">
            <v>24469.57</v>
          </cell>
          <cell r="J471">
            <v>25474.15</v>
          </cell>
          <cell r="K471">
            <v>25493.46</v>
          </cell>
          <cell r="L471">
            <v>31070.07</v>
          </cell>
          <cell r="M471">
            <v>25228.02</v>
          </cell>
          <cell r="N471">
            <v>26012.18</v>
          </cell>
          <cell r="O471">
            <v>23642.62</v>
          </cell>
          <cell r="P471">
            <v>31306.3</v>
          </cell>
          <cell r="Q471">
            <v>27708.55</v>
          </cell>
          <cell r="R471">
            <v>28884.16</v>
          </cell>
          <cell r="S471">
            <v>292891.8</v>
          </cell>
        </row>
        <row r="472">
          <cell r="D472">
            <v>588000</v>
          </cell>
          <cell r="E472" t="str">
            <v xml:space="preserve">   Miscellaneous Distribution Expenses</v>
          </cell>
          <cell r="F472"/>
          <cell r="G472">
            <v>118944.5</v>
          </cell>
          <cell r="H472">
            <v>118177.22</v>
          </cell>
          <cell r="I472">
            <v>105237.33</v>
          </cell>
          <cell r="J472">
            <v>112548.53</v>
          </cell>
          <cell r="K472">
            <v>132829.06</v>
          </cell>
          <cell r="L472">
            <v>129701.65</v>
          </cell>
          <cell r="M472">
            <v>116881.05</v>
          </cell>
          <cell r="N472">
            <v>118603.45</v>
          </cell>
          <cell r="O472">
            <v>105135.05</v>
          </cell>
          <cell r="P472">
            <v>117923.86</v>
          </cell>
          <cell r="Q472">
            <v>109003.59</v>
          </cell>
          <cell r="R472">
            <v>147144.6</v>
          </cell>
          <cell r="S472">
            <v>1432129.89</v>
          </cell>
        </row>
        <row r="473">
          <cell r="D473"/>
          <cell r="E473" t="str">
            <v>Total Operation</v>
          </cell>
          <cell r="F473"/>
          <cell r="S473">
            <v>5686289.4399999995</v>
          </cell>
        </row>
        <row r="474">
          <cell r="D474"/>
          <cell r="E474"/>
          <cell r="F474"/>
          <cell r="S474"/>
        </row>
        <row r="475">
          <cell r="D475" t="str">
            <v>Maintenance:</v>
          </cell>
          <cell r="E475"/>
          <cell r="F475"/>
          <cell r="G475"/>
          <cell r="H475"/>
          <cell r="I475"/>
          <cell r="J475"/>
          <cell r="K475"/>
          <cell r="L475"/>
          <cell r="M475"/>
          <cell r="N475"/>
          <cell r="O475"/>
          <cell r="P475"/>
          <cell r="Q475"/>
          <cell r="R475"/>
          <cell r="S475"/>
        </row>
        <row r="476">
          <cell r="D476">
            <v>590000</v>
          </cell>
          <cell r="E476" t="str">
            <v xml:space="preserve">   Supervision and Engineering</v>
          </cell>
          <cell r="F476"/>
          <cell r="G476">
            <v>25902.2</v>
          </cell>
          <cell r="H476">
            <v>8392.52</v>
          </cell>
          <cell r="I476">
            <v>14764.45</v>
          </cell>
          <cell r="J476">
            <v>16950.57</v>
          </cell>
          <cell r="K476">
            <v>12760.51</v>
          </cell>
          <cell r="L476">
            <v>43594.51</v>
          </cell>
          <cell r="M476">
            <v>17252.669999999998</v>
          </cell>
          <cell r="N476">
            <v>10148.42</v>
          </cell>
          <cell r="O476">
            <v>28910.9</v>
          </cell>
          <cell r="P476">
            <v>34519.699999999997</v>
          </cell>
          <cell r="Q476">
            <v>22107.7</v>
          </cell>
          <cell r="R476">
            <v>45411.03</v>
          </cell>
          <cell r="S476">
            <v>280715.18</v>
          </cell>
        </row>
        <row r="477">
          <cell r="D477">
            <v>591000</v>
          </cell>
          <cell r="E477" t="str">
            <v xml:space="preserve">   Structures</v>
          </cell>
          <cell r="F477"/>
          <cell r="G477">
            <v>32.17</v>
          </cell>
          <cell r="H477">
            <v>833.77</v>
          </cell>
          <cell r="I477">
            <v>3293.71</v>
          </cell>
          <cell r="J477">
            <v>205.59</v>
          </cell>
          <cell r="K477">
            <v>244.72</v>
          </cell>
          <cell r="L477">
            <v>69.180000000000007</v>
          </cell>
          <cell r="M477">
            <v>305.24</v>
          </cell>
          <cell r="N477">
            <v>887.7</v>
          </cell>
          <cell r="O477">
            <v>517.35</v>
          </cell>
          <cell r="P477">
            <v>161.87</v>
          </cell>
          <cell r="Q477">
            <v>1157.8</v>
          </cell>
          <cell r="R477">
            <v>23211.53</v>
          </cell>
          <cell r="S477">
            <v>30920.63</v>
          </cell>
        </row>
        <row r="478">
          <cell r="D478">
            <v>592000</v>
          </cell>
          <cell r="E478" t="str">
            <v xml:space="preserve">   Station Equipment</v>
          </cell>
          <cell r="F478"/>
          <cell r="G478">
            <v>62274.02</v>
          </cell>
          <cell r="H478">
            <v>56620.44</v>
          </cell>
          <cell r="I478">
            <v>57087.51</v>
          </cell>
          <cell r="J478">
            <v>127524.53</v>
          </cell>
          <cell r="K478">
            <v>77486</v>
          </cell>
          <cell r="L478">
            <v>74340.62</v>
          </cell>
          <cell r="M478">
            <v>66951.92</v>
          </cell>
          <cell r="N478">
            <v>88533.46</v>
          </cell>
          <cell r="O478">
            <v>38823.86</v>
          </cell>
          <cell r="P478">
            <v>75308.08</v>
          </cell>
          <cell r="Q478">
            <v>56896.63</v>
          </cell>
          <cell r="R478">
            <v>39709.269999999997</v>
          </cell>
          <cell r="S478">
            <v>821556.34</v>
          </cell>
        </row>
        <row r="479">
          <cell r="D479">
            <v>593001</v>
          </cell>
          <cell r="E479" t="str">
            <v xml:space="preserve">   Poles, Towers and Fixtures</v>
          </cell>
          <cell r="F479"/>
          <cell r="G479">
            <v>23584.81</v>
          </cell>
          <cell r="H479">
            <v>37813.01</v>
          </cell>
          <cell r="I479">
            <v>32118.12</v>
          </cell>
          <cell r="J479">
            <v>35775.18</v>
          </cell>
          <cell r="K479">
            <v>39818.75</v>
          </cell>
          <cell r="L479">
            <v>40919.83</v>
          </cell>
          <cell r="M479">
            <v>44816.27</v>
          </cell>
          <cell r="N479">
            <v>44999.54</v>
          </cell>
          <cell r="O479">
            <v>39616.11</v>
          </cell>
          <cell r="P479">
            <v>43204.47</v>
          </cell>
          <cell r="Q479">
            <v>51257.15</v>
          </cell>
          <cell r="R479">
            <v>25018.33</v>
          </cell>
          <cell r="S479">
            <v>458941.57</v>
          </cell>
        </row>
        <row r="480">
          <cell r="D480">
            <v>593002</v>
          </cell>
          <cell r="E480" t="str">
            <v xml:space="preserve">   Overhead Conductors and Devices</v>
          </cell>
          <cell r="F480"/>
          <cell r="G480">
            <v>67105.710000000006</v>
          </cell>
          <cell r="H480">
            <v>132722.95000000001</v>
          </cell>
          <cell r="I480">
            <v>59813.37</v>
          </cell>
          <cell r="J480">
            <v>87599.64</v>
          </cell>
          <cell r="K480">
            <v>91403.04</v>
          </cell>
          <cell r="L480">
            <v>112132</v>
          </cell>
          <cell r="M480">
            <v>90274.559999999998</v>
          </cell>
          <cell r="N480">
            <v>105225.91</v>
          </cell>
          <cell r="O480">
            <v>212632.64</v>
          </cell>
          <cell r="P480">
            <v>278234.45</v>
          </cell>
          <cell r="Q480">
            <v>219049.85</v>
          </cell>
          <cell r="R480">
            <v>459854.29</v>
          </cell>
          <cell r="S480">
            <v>1916048.41</v>
          </cell>
        </row>
        <row r="481">
          <cell r="D481">
            <v>593003</v>
          </cell>
          <cell r="E481" t="str">
            <v xml:space="preserve">   Services</v>
          </cell>
          <cell r="F481"/>
          <cell r="G481">
            <v>1684.02</v>
          </cell>
          <cell r="H481">
            <v>4190.7700000000004</v>
          </cell>
          <cell r="I481">
            <v>8458.9500000000007</v>
          </cell>
          <cell r="J481">
            <v>6460.52</v>
          </cell>
          <cell r="K481">
            <v>-1664.65</v>
          </cell>
          <cell r="L481">
            <v>-902.66</v>
          </cell>
          <cell r="M481">
            <v>4028.66</v>
          </cell>
          <cell r="N481">
            <v>10826.99</v>
          </cell>
          <cell r="O481">
            <v>5478.56</v>
          </cell>
          <cell r="P481">
            <v>69695.87</v>
          </cell>
          <cell r="Q481">
            <v>2181.2800000000002</v>
          </cell>
          <cell r="R481">
            <v>4845.66</v>
          </cell>
          <cell r="S481">
            <v>115283.97</v>
          </cell>
        </row>
        <row r="482">
          <cell r="D482">
            <v>593004</v>
          </cell>
          <cell r="E482" t="str">
            <v xml:space="preserve">   Tree Trimming</v>
          </cell>
          <cell r="F482"/>
          <cell r="G482">
            <v>28412.53</v>
          </cell>
          <cell r="H482">
            <v>52057.83</v>
          </cell>
          <cell r="I482">
            <v>266542.90000000002</v>
          </cell>
          <cell r="J482">
            <v>54096.51</v>
          </cell>
          <cell r="K482">
            <v>502973.92</v>
          </cell>
          <cell r="L482">
            <v>290233.71999999997</v>
          </cell>
          <cell r="M482">
            <v>294999.82</v>
          </cell>
          <cell r="N482">
            <v>65706.16</v>
          </cell>
          <cell r="O482">
            <v>409554.82</v>
          </cell>
          <cell r="P482">
            <v>164963.97</v>
          </cell>
          <cell r="Q482">
            <v>75955.28</v>
          </cell>
          <cell r="R482">
            <v>567707.06000000006</v>
          </cell>
          <cell r="S482">
            <v>2773204.52</v>
          </cell>
        </row>
        <row r="483">
          <cell r="D483">
            <v>594000</v>
          </cell>
          <cell r="E483" t="str">
            <v xml:space="preserve">   Underground Lines</v>
          </cell>
          <cell r="F483"/>
          <cell r="G483">
            <v>13127.13</v>
          </cell>
          <cell r="H483">
            <v>16209.95</v>
          </cell>
          <cell r="I483">
            <v>56099.46</v>
          </cell>
          <cell r="J483">
            <v>40036.22</v>
          </cell>
          <cell r="K483">
            <v>-6289.93</v>
          </cell>
          <cell r="L483">
            <v>29496.47</v>
          </cell>
          <cell r="M483">
            <v>37621.949999999997</v>
          </cell>
          <cell r="N483">
            <v>31636.39</v>
          </cell>
          <cell r="O483">
            <v>38459.58</v>
          </cell>
          <cell r="P483">
            <v>39566.639999999999</v>
          </cell>
          <cell r="Q483">
            <v>12830.75</v>
          </cell>
          <cell r="R483">
            <v>162117.57</v>
          </cell>
          <cell r="S483">
            <v>470912.18</v>
          </cell>
        </row>
        <row r="484">
          <cell r="D484">
            <v>595000</v>
          </cell>
          <cell r="E484" t="str">
            <v xml:space="preserve">   Line Transformers</v>
          </cell>
          <cell r="F484"/>
          <cell r="G484">
            <v>11534.29</v>
          </cell>
          <cell r="H484">
            <v>9061.2800000000007</v>
          </cell>
          <cell r="I484">
            <v>7857.67</v>
          </cell>
          <cell r="J484">
            <v>7122.69</v>
          </cell>
          <cell r="K484">
            <v>9044.98</v>
          </cell>
          <cell r="L484">
            <v>6029.45</v>
          </cell>
          <cell r="M484">
            <v>20921.169999999998</v>
          </cell>
          <cell r="N484">
            <v>6793.05</v>
          </cell>
          <cell r="O484">
            <v>24068.25</v>
          </cell>
          <cell r="P484">
            <v>10725.23</v>
          </cell>
          <cell r="Q484">
            <v>12097.17</v>
          </cell>
          <cell r="R484">
            <v>17237.78</v>
          </cell>
          <cell r="S484">
            <v>142493.01</v>
          </cell>
        </row>
        <row r="485">
          <cell r="D485">
            <v>596000</v>
          </cell>
          <cell r="E485" t="str">
            <v xml:space="preserve">   Street Lighting</v>
          </cell>
          <cell r="F485"/>
          <cell r="G485">
            <v>67311.72</v>
          </cell>
          <cell r="H485">
            <v>27372.75</v>
          </cell>
          <cell r="I485">
            <v>32520.43</v>
          </cell>
          <cell r="J485">
            <v>37938.47</v>
          </cell>
          <cell r="K485">
            <v>31526.61</v>
          </cell>
          <cell r="L485">
            <v>52638.84</v>
          </cell>
          <cell r="M485">
            <v>37896.870000000003</v>
          </cell>
          <cell r="N485">
            <v>37117.07</v>
          </cell>
          <cell r="O485">
            <v>28539.81</v>
          </cell>
          <cell r="P485">
            <v>39958.07</v>
          </cell>
          <cell r="Q485">
            <v>40891.449999999997</v>
          </cell>
          <cell r="R485">
            <v>38369.160000000003</v>
          </cell>
          <cell r="S485">
            <v>472081.25</v>
          </cell>
        </row>
        <row r="486">
          <cell r="D486">
            <v>597000</v>
          </cell>
          <cell r="E486" t="str">
            <v xml:space="preserve">   Meters</v>
          </cell>
          <cell r="F486"/>
          <cell r="G486">
            <v>24309.82</v>
          </cell>
          <cell r="H486">
            <v>16523.41</v>
          </cell>
          <cell r="I486">
            <v>18048.28</v>
          </cell>
          <cell r="J486">
            <v>23653.63</v>
          </cell>
          <cell r="K486">
            <v>25148.29</v>
          </cell>
          <cell r="L486">
            <v>33265.49</v>
          </cell>
          <cell r="M486">
            <v>38157.050000000003</v>
          </cell>
          <cell r="N486">
            <v>36439.67</v>
          </cell>
          <cell r="O486">
            <v>37943.839999999997</v>
          </cell>
          <cell r="P486">
            <v>17752.099999999999</v>
          </cell>
          <cell r="Q486">
            <v>25040.37</v>
          </cell>
          <cell r="R486">
            <v>32989.19</v>
          </cell>
          <cell r="S486">
            <v>329271.14</v>
          </cell>
        </row>
        <row r="487">
          <cell r="D487">
            <v>597002</v>
          </cell>
          <cell r="E487" t="str">
            <v xml:space="preserve">   Meters - Large</v>
          </cell>
          <cell r="F487"/>
          <cell r="G487">
            <v>0</v>
          </cell>
          <cell r="H487">
            <v>466.79</v>
          </cell>
          <cell r="I487">
            <v>0</v>
          </cell>
          <cell r="J487">
            <v>671.91</v>
          </cell>
          <cell r="K487">
            <v>0</v>
          </cell>
          <cell r="L487">
            <v>0</v>
          </cell>
          <cell r="M487">
            <v>0</v>
          </cell>
          <cell r="N487">
            <v>0</v>
          </cell>
          <cell r="O487">
            <v>0</v>
          </cell>
          <cell r="P487">
            <v>0</v>
          </cell>
          <cell r="Q487">
            <v>0</v>
          </cell>
          <cell r="R487">
            <v>0</v>
          </cell>
          <cell r="S487">
            <v>1138.7</v>
          </cell>
        </row>
        <row r="488">
          <cell r="D488">
            <v>598000</v>
          </cell>
          <cell r="E488" t="str">
            <v xml:space="preserve">   Miscellaneous Distribution Plant</v>
          </cell>
          <cell r="F488"/>
          <cell r="G488">
            <v>2818</v>
          </cell>
          <cell r="H488">
            <v>5184.93</v>
          </cell>
          <cell r="I488">
            <v>4925.4799999999996</v>
          </cell>
          <cell r="J488">
            <v>6252.02</v>
          </cell>
          <cell r="K488">
            <v>5155.62</v>
          </cell>
          <cell r="L488">
            <v>2382.2800000000002</v>
          </cell>
          <cell r="M488">
            <v>3090.91</v>
          </cell>
          <cell r="N488">
            <v>17446.939999999999</v>
          </cell>
          <cell r="O488">
            <v>13448.34</v>
          </cell>
          <cell r="P488">
            <v>10821.92</v>
          </cell>
          <cell r="Q488">
            <v>7706.73</v>
          </cell>
          <cell r="R488">
            <v>4580.47</v>
          </cell>
          <cell r="S488">
            <v>83813.64</v>
          </cell>
        </row>
        <row r="489">
          <cell r="D489"/>
          <cell r="E489" t="str">
            <v>Total Maintenance</v>
          </cell>
          <cell r="F489"/>
          <cell r="S489">
            <v>7896380.5399999991</v>
          </cell>
        </row>
        <row r="490">
          <cell r="D490"/>
          <cell r="E490" t="str">
            <v>Total Distribution Expenses</v>
          </cell>
          <cell r="F490" t="str">
            <v>$</v>
          </cell>
          <cell r="S490">
            <v>13582669.979999999</v>
          </cell>
        </row>
        <row r="495">
          <cell r="D495" t="str">
            <v>Customer Accounts Expenses:</v>
          </cell>
          <cell r="E495"/>
          <cell r="F495"/>
          <cell r="S495"/>
        </row>
        <row r="496">
          <cell r="D496">
            <v>901000</v>
          </cell>
          <cell r="E496" t="str">
            <v xml:space="preserve">  Supervision</v>
          </cell>
          <cell r="F496" t="str">
            <v>$</v>
          </cell>
          <cell r="G496">
            <v>23720.71</v>
          </cell>
          <cell r="H496">
            <v>24953.89</v>
          </cell>
          <cell r="I496">
            <v>23520.79</v>
          </cell>
          <cell r="J496">
            <v>27610.94</v>
          </cell>
          <cell r="K496">
            <v>27348.61</v>
          </cell>
          <cell r="L496">
            <v>28536.68</v>
          </cell>
          <cell r="M496">
            <v>27414.49</v>
          </cell>
          <cell r="N496">
            <v>29087.67</v>
          </cell>
          <cell r="O496">
            <v>22810.45</v>
          </cell>
          <cell r="P496">
            <v>23938.76</v>
          </cell>
          <cell r="Q496">
            <v>25098.93</v>
          </cell>
          <cell r="R496">
            <v>24676.16</v>
          </cell>
          <cell r="S496">
            <v>308718.08000000002</v>
          </cell>
        </row>
        <row r="497">
          <cell r="D497">
            <v>902000</v>
          </cell>
          <cell r="E497" t="str">
            <v xml:space="preserve">  Meter Reading</v>
          </cell>
          <cell r="F497"/>
          <cell r="G497">
            <v>83727.39</v>
          </cell>
          <cell r="H497">
            <v>72374.820000000007</v>
          </cell>
          <cell r="I497">
            <v>74934.47</v>
          </cell>
          <cell r="J497">
            <v>75947.14</v>
          </cell>
          <cell r="K497">
            <v>73174.58</v>
          </cell>
          <cell r="L497">
            <v>84308.71</v>
          </cell>
          <cell r="M497">
            <v>82293.440000000002</v>
          </cell>
          <cell r="N497">
            <v>87481</v>
          </cell>
          <cell r="O497">
            <v>72817.08</v>
          </cell>
          <cell r="P497">
            <v>75337.55</v>
          </cell>
          <cell r="Q497">
            <v>87997.87</v>
          </cell>
          <cell r="R497">
            <v>81600.34</v>
          </cell>
          <cell r="S497">
            <v>951994.39</v>
          </cell>
        </row>
        <row r="498">
          <cell r="D498">
            <v>903006</v>
          </cell>
          <cell r="E498" t="str">
            <v xml:space="preserve">  Contracts and Orders</v>
          </cell>
          <cell r="F498"/>
          <cell r="G498">
            <v>41212.57</v>
          </cell>
          <cell r="H498">
            <v>36489.360000000001</v>
          </cell>
          <cell r="I498">
            <v>40662.910000000003</v>
          </cell>
          <cell r="J498">
            <v>39244.19</v>
          </cell>
          <cell r="K498">
            <v>37085.19</v>
          </cell>
          <cell r="L498">
            <v>43348.03</v>
          </cell>
          <cell r="M498">
            <v>39343.870000000003</v>
          </cell>
          <cell r="N498">
            <v>41424.1</v>
          </cell>
          <cell r="O498">
            <v>40454.269999999997</v>
          </cell>
          <cell r="P498">
            <v>38339.26</v>
          </cell>
          <cell r="Q498">
            <v>41705.18</v>
          </cell>
          <cell r="R498">
            <v>40443.81</v>
          </cell>
          <cell r="S498">
            <v>479752.74</v>
          </cell>
        </row>
        <row r="499">
          <cell r="D499">
            <v>903001</v>
          </cell>
          <cell r="E499" t="str">
            <v xml:space="preserve">  Credit and Collections</v>
          </cell>
          <cell r="F499"/>
          <cell r="G499">
            <v>54120.35</v>
          </cell>
          <cell r="H499">
            <v>47472.41</v>
          </cell>
          <cell r="I499">
            <v>48414.559999999998</v>
          </cell>
          <cell r="J499">
            <v>50560.959999999999</v>
          </cell>
          <cell r="K499">
            <v>50034.34</v>
          </cell>
          <cell r="L499">
            <v>71222.34</v>
          </cell>
          <cell r="M499">
            <v>54674.95</v>
          </cell>
          <cell r="N499">
            <v>55834.7</v>
          </cell>
          <cell r="O499">
            <v>49313.33</v>
          </cell>
          <cell r="P499">
            <v>49981.15</v>
          </cell>
          <cell r="Q499">
            <v>55713.57</v>
          </cell>
          <cell r="R499">
            <v>54216.55</v>
          </cell>
          <cell r="S499">
            <v>641559.21</v>
          </cell>
        </row>
        <row r="500">
          <cell r="D500">
            <v>903003</v>
          </cell>
          <cell r="E500" t="str">
            <v xml:space="preserve">  Cashiering</v>
          </cell>
          <cell r="F500"/>
          <cell r="G500">
            <v>260.45</v>
          </cell>
          <cell r="H500">
            <v>43.18</v>
          </cell>
          <cell r="I500">
            <v>19402.240000000002</v>
          </cell>
          <cell r="J500">
            <v>-13772.86</v>
          </cell>
          <cell r="K500">
            <v>2699.27</v>
          </cell>
          <cell r="L500">
            <v>2742.07</v>
          </cell>
          <cell r="M500">
            <v>4006.28</v>
          </cell>
          <cell r="N500">
            <v>3223.48</v>
          </cell>
          <cell r="O500">
            <v>-16082.12</v>
          </cell>
          <cell r="P500">
            <v>236.26</v>
          </cell>
          <cell r="Q500">
            <v>116.96</v>
          </cell>
          <cell r="R500">
            <v>461.54</v>
          </cell>
          <cell r="S500">
            <v>3336.75</v>
          </cell>
        </row>
        <row r="501">
          <cell r="D501">
            <v>903004</v>
          </cell>
          <cell r="E501" t="str">
            <v xml:space="preserve">  Billing and Accounting</v>
          </cell>
          <cell r="F501"/>
          <cell r="G501">
            <v>77489.06</v>
          </cell>
          <cell r="H501">
            <v>85213.9</v>
          </cell>
          <cell r="I501">
            <v>64139.76</v>
          </cell>
          <cell r="J501">
            <v>109223.91</v>
          </cell>
          <cell r="K501">
            <v>93461.13</v>
          </cell>
          <cell r="L501">
            <v>98690.46</v>
          </cell>
          <cell r="M501">
            <v>102144.53</v>
          </cell>
          <cell r="N501">
            <v>104223.67999999999</v>
          </cell>
          <cell r="O501">
            <v>115112.3</v>
          </cell>
          <cell r="P501">
            <v>94869.6</v>
          </cell>
          <cell r="Q501">
            <v>89783.21</v>
          </cell>
          <cell r="R501">
            <v>110692.22</v>
          </cell>
          <cell r="S501">
            <v>1145043.76</v>
          </cell>
        </row>
        <row r="502">
          <cell r="D502">
            <v>903010</v>
          </cell>
          <cell r="E502" t="str">
            <v xml:space="preserve">  Customer Adjustments</v>
          </cell>
          <cell r="F502"/>
          <cell r="G502">
            <v>11088.5</v>
          </cell>
          <cell r="H502">
            <v>5603.99</v>
          </cell>
          <cell r="I502">
            <v>6788.26</v>
          </cell>
          <cell r="J502">
            <v>4334.8100000000004</v>
          </cell>
          <cell r="K502">
            <v>5545.67</v>
          </cell>
          <cell r="L502">
            <v>5249.12</v>
          </cell>
          <cell r="M502">
            <v>6887.25</v>
          </cell>
          <cell r="N502">
            <v>3061.48</v>
          </cell>
          <cell r="O502">
            <v>3953.02</v>
          </cell>
          <cell r="P502">
            <v>6703.34</v>
          </cell>
          <cell r="Q502">
            <v>17680.86</v>
          </cell>
          <cell r="R502">
            <v>24052.25</v>
          </cell>
          <cell r="S502">
            <v>100948.55</v>
          </cell>
        </row>
        <row r="503">
          <cell r="D503">
            <v>904000</v>
          </cell>
          <cell r="E503" t="str">
            <v xml:space="preserve">  Uncollectible Accounts</v>
          </cell>
          <cell r="F503"/>
          <cell r="G503">
            <v>74391.89</v>
          </cell>
          <cell r="H503">
            <v>68373.13</v>
          </cell>
          <cell r="I503">
            <v>91491.69</v>
          </cell>
          <cell r="J503">
            <v>79481.64</v>
          </cell>
          <cell r="K503">
            <v>77439.399999999994</v>
          </cell>
          <cell r="L503">
            <v>22633.16</v>
          </cell>
          <cell r="M503">
            <v>68974.02</v>
          </cell>
          <cell r="N503">
            <v>69213.02</v>
          </cell>
          <cell r="O503">
            <v>-44279.88</v>
          </cell>
          <cell r="P503">
            <v>104010.67</v>
          </cell>
          <cell r="Q503">
            <v>111548.45</v>
          </cell>
          <cell r="R503">
            <v>-36192.46</v>
          </cell>
          <cell r="S503">
            <v>687084.73</v>
          </cell>
        </row>
        <row r="504">
          <cell r="D504">
            <v>905000</v>
          </cell>
          <cell r="E504" t="str">
            <v xml:space="preserve">  Miscellaneous Customer Accounts Exp.</v>
          </cell>
          <cell r="F504"/>
          <cell r="G504">
            <v>16529.72</v>
          </cell>
          <cell r="H504">
            <v>12974.8</v>
          </cell>
          <cell r="I504">
            <v>14966.33</v>
          </cell>
          <cell r="J504">
            <v>15056.94</v>
          </cell>
          <cell r="K504">
            <v>16413.82</v>
          </cell>
          <cell r="L504">
            <v>16011.76</v>
          </cell>
          <cell r="M504">
            <v>14848.08</v>
          </cell>
          <cell r="N504">
            <v>12486.63</v>
          </cell>
          <cell r="O504">
            <v>19141.11</v>
          </cell>
          <cell r="P504">
            <v>15010.87</v>
          </cell>
          <cell r="Q504">
            <v>15203.95</v>
          </cell>
          <cell r="R504">
            <v>16558.189999999999</v>
          </cell>
          <cell r="S504">
            <v>185202.2</v>
          </cell>
        </row>
        <row r="505">
          <cell r="D505"/>
          <cell r="E505" t="str">
            <v>Total Customer Accounts Expenses</v>
          </cell>
          <cell r="F505" t="str">
            <v>$</v>
          </cell>
          <cell r="G505"/>
          <cell r="H505"/>
          <cell r="I505"/>
          <cell r="J505"/>
          <cell r="K505"/>
          <cell r="L505"/>
          <cell r="M505"/>
          <cell r="N505"/>
          <cell r="O505"/>
          <cell r="P505"/>
          <cell r="Q505"/>
          <cell r="R505"/>
          <cell r="S505">
            <v>4503640.4099999992</v>
          </cell>
        </row>
        <row r="506">
          <cell r="D506" t="str">
            <v>Customer Informational Expenses:</v>
          </cell>
          <cell r="E506"/>
          <cell r="F506"/>
          <cell r="G506"/>
          <cell r="H506"/>
          <cell r="I506"/>
          <cell r="J506"/>
          <cell r="K506"/>
          <cell r="L506"/>
          <cell r="M506"/>
          <cell r="N506"/>
          <cell r="O506"/>
          <cell r="P506"/>
          <cell r="Q506"/>
          <cell r="R506"/>
          <cell r="S506"/>
        </row>
        <row r="507">
          <cell r="D507">
            <v>907000</v>
          </cell>
          <cell r="E507" t="str">
            <v xml:space="preserve">  Supervision</v>
          </cell>
          <cell r="F507" t="str">
            <v>$</v>
          </cell>
          <cell r="G507">
            <v>3850.56</v>
          </cell>
          <cell r="H507">
            <v>2375.64</v>
          </cell>
          <cell r="I507">
            <v>3509.81</v>
          </cell>
          <cell r="J507">
            <v>2992.19</v>
          </cell>
          <cell r="K507">
            <v>2982.45</v>
          </cell>
          <cell r="L507">
            <v>3899.23</v>
          </cell>
          <cell r="M507">
            <v>3281.3</v>
          </cell>
          <cell r="N507">
            <v>3137.23</v>
          </cell>
          <cell r="O507">
            <v>3619.19</v>
          </cell>
          <cell r="P507">
            <v>2759.81</v>
          </cell>
          <cell r="Q507">
            <v>1808.95</v>
          </cell>
          <cell r="R507">
            <v>919.26</v>
          </cell>
          <cell r="S507">
            <v>35135.620000000003</v>
          </cell>
        </row>
        <row r="508">
          <cell r="D508">
            <v>908000</v>
          </cell>
          <cell r="E508" t="str">
            <v xml:space="preserve">  Customer Assistance</v>
          </cell>
          <cell r="F508"/>
          <cell r="G508">
            <v>59213.07</v>
          </cell>
          <cell r="H508">
            <v>69744.75</v>
          </cell>
          <cell r="I508">
            <v>54082.51</v>
          </cell>
          <cell r="J508">
            <v>58864.47</v>
          </cell>
          <cell r="K508">
            <v>37176.01</v>
          </cell>
          <cell r="L508">
            <v>45759.54</v>
          </cell>
          <cell r="M508">
            <v>41828.28</v>
          </cell>
          <cell r="N508">
            <v>66585.240000000005</v>
          </cell>
          <cell r="O508">
            <v>53589.05</v>
          </cell>
          <cell r="P508">
            <v>59167.33</v>
          </cell>
          <cell r="Q508">
            <v>60850.29</v>
          </cell>
          <cell r="R508">
            <v>55709.05</v>
          </cell>
          <cell r="S508">
            <v>662569.59</v>
          </cell>
        </row>
        <row r="509">
          <cell r="D509">
            <v>909000</v>
          </cell>
          <cell r="E509" t="str">
            <v xml:space="preserve">  Informational &amp; Instructional Advertising</v>
          </cell>
          <cell r="F509"/>
          <cell r="G509">
            <v>0</v>
          </cell>
          <cell r="H509">
            <v>1025.8800000000001</v>
          </cell>
          <cell r="I509">
            <v>0</v>
          </cell>
          <cell r="J509">
            <v>5050.12</v>
          </cell>
          <cell r="K509">
            <v>22367.68</v>
          </cell>
          <cell r="L509">
            <v>1848.5</v>
          </cell>
          <cell r="M509">
            <v>20692.91</v>
          </cell>
          <cell r="N509">
            <v>6897.62</v>
          </cell>
          <cell r="O509">
            <v>0</v>
          </cell>
          <cell r="P509">
            <v>2525.06</v>
          </cell>
          <cell r="Q509">
            <v>0</v>
          </cell>
          <cell r="R509">
            <v>653.66</v>
          </cell>
          <cell r="S509">
            <v>61061.43</v>
          </cell>
        </row>
        <row r="510">
          <cell r="D510">
            <v>910000</v>
          </cell>
          <cell r="E510" t="str">
            <v xml:space="preserve">  Miscellaneous Customer Information</v>
          </cell>
          <cell r="F510"/>
          <cell r="G510">
            <v>5115.05</v>
          </cell>
          <cell r="H510">
            <v>2775.32</v>
          </cell>
          <cell r="I510">
            <v>3600.29</v>
          </cell>
          <cell r="J510">
            <v>3216.35</v>
          </cell>
          <cell r="K510">
            <v>4060.15</v>
          </cell>
          <cell r="L510">
            <v>7210.41</v>
          </cell>
          <cell r="M510">
            <v>4147.08</v>
          </cell>
          <cell r="N510">
            <v>4406.07</v>
          </cell>
          <cell r="O510">
            <v>7153.29</v>
          </cell>
          <cell r="P510">
            <v>3776.42</v>
          </cell>
          <cell r="Q510">
            <v>4221.62</v>
          </cell>
          <cell r="R510">
            <v>3995.23</v>
          </cell>
          <cell r="S510">
            <v>53677.279999999999</v>
          </cell>
        </row>
        <row r="511">
          <cell r="D511"/>
          <cell r="E511" t="str">
            <v>Total Customer Informational Expenses</v>
          </cell>
          <cell r="F511" t="str">
            <v>$</v>
          </cell>
          <cell r="G511"/>
          <cell r="H511"/>
          <cell r="I511"/>
          <cell r="J511"/>
          <cell r="K511"/>
          <cell r="L511"/>
          <cell r="M511"/>
          <cell r="N511"/>
          <cell r="O511"/>
          <cell r="P511"/>
          <cell r="Q511"/>
          <cell r="R511"/>
          <cell r="S511">
            <v>812443.92</v>
          </cell>
        </row>
        <row r="512">
          <cell r="D512" t="str">
            <v>Selling Expenses:</v>
          </cell>
          <cell r="E512"/>
          <cell r="F512"/>
          <cell r="G512"/>
          <cell r="H512"/>
          <cell r="I512"/>
          <cell r="J512"/>
          <cell r="K512"/>
          <cell r="L512"/>
          <cell r="M512"/>
          <cell r="N512"/>
          <cell r="O512"/>
          <cell r="P512"/>
          <cell r="Q512"/>
          <cell r="R512"/>
          <cell r="S512"/>
        </row>
        <row r="513">
          <cell r="D513">
            <v>911000</v>
          </cell>
          <cell r="E513" t="str">
            <v xml:space="preserve">  Supervision</v>
          </cell>
          <cell r="F513" t="str">
            <v>$</v>
          </cell>
          <cell r="G513">
            <v>0</v>
          </cell>
          <cell r="H513">
            <v>0</v>
          </cell>
          <cell r="I513">
            <v>0</v>
          </cell>
          <cell r="J513">
            <v>0</v>
          </cell>
          <cell r="K513">
            <v>0</v>
          </cell>
          <cell r="L513">
            <v>0</v>
          </cell>
          <cell r="M513">
            <v>0</v>
          </cell>
          <cell r="N513">
            <v>0</v>
          </cell>
          <cell r="O513">
            <v>0</v>
          </cell>
          <cell r="P513">
            <v>0</v>
          </cell>
          <cell r="Q513">
            <v>0</v>
          </cell>
          <cell r="R513">
            <v>0</v>
          </cell>
          <cell r="S513">
            <v>0</v>
          </cell>
        </row>
        <row r="514">
          <cell r="D514">
            <v>912000</v>
          </cell>
          <cell r="E514" t="str">
            <v xml:space="preserve">  Demonstrating &amp; Selling Expense</v>
          </cell>
          <cell r="F514"/>
          <cell r="G514">
            <v>56162.59</v>
          </cell>
          <cell r="H514">
            <v>46134.58</v>
          </cell>
          <cell r="I514">
            <v>38138.160000000003</v>
          </cell>
          <cell r="J514">
            <v>38858.949999999997</v>
          </cell>
          <cell r="K514">
            <v>34768.03</v>
          </cell>
          <cell r="L514">
            <v>45158</v>
          </cell>
          <cell r="M514">
            <v>37717.54</v>
          </cell>
          <cell r="N514">
            <v>40573.46</v>
          </cell>
          <cell r="O514">
            <v>34141.06</v>
          </cell>
          <cell r="P514">
            <v>36419.160000000003</v>
          </cell>
          <cell r="Q514">
            <v>47396.4</v>
          </cell>
          <cell r="R514">
            <v>63968.03</v>
          </cell>
          <cell r="S514">
            <v>519435.96</v>
          </cell>
        </row>
        <row r="515">
          <cell r="D515">
            <v>912002</v>
          </cell>
          <cell r="E515" t="str">
            <v xml:space="preserve">  Load Management</v>
          </cell>
          <cell r="F515"/>
          <cell r="G515">
            <v>0</v>
          </cell>
          <cell r="H515">
            <v>0</v>
          </cell>
          <cell r="I515">
            <v>0</v>
          </cell>
          <cell r="J515">
            <v>0</v>
          </cell>
          <cell r="K515">
            <v>0</v>
          </cell>
          <cell r="L515">
            <v>0</v>
          </cell>
          <cell r="M515">
            <v>0</v>
          </cell>
          <cell r="N515">
            <v>0</v>
          </cell>
          <cell r="O515">
            <v>0</v>
          </cell>
          <cell r="P515">
            <v>0</v>
          </cell>
          <cell r="Q515">
            <v>0</v>
          </cell>
          <cell r="R515">
            <v>0</v>
          </cell>
          <cell r="S515">
            <v>0</v>
          </cell>
        </row>
        <row r="516">
          <cell r="D516">
            <v>913000</v>
          </cell>
          <cell r="E516" t="str">
            <v xml:space="preserve">  Advertising</v>
          </cell>
          <cell r="F516"/>
          <cell r="G516">
            <v>0</v>
          </cell>
          <cell r="H516">
            <v>0</v>
          </cell>
          <cell r="I516">
            <v>0</v>
          </cell>
          <cell r="J516">
            <v>0</v>
          </cell>
          <cell r="K516">
            <v>0</v>
          </cell>
          <cell r="L516">
            <v>0</v>
          </cell>
          <cell r="M516">
            <v>0</v>
          </cell>
          <cell r="N516">
            <v>0</v>
          </cell>
          <cell r="O516">
            <v>0</v>
          </cell>
          <cell r="P516">
            <v>0</v>
          </cell>
          <cell r="Q516">
            <v>0</v>
          </cell>
          <cell r="R516">
            <v>0</v>
          </cell>
          <cell r="S516">
            <v>0</v>
          </cell>
        </row>
        <row r="517">
          <cell r="D517">
            <v>916000</v>
          </cell>
          <cell r="E517" t="str">
            <v xml:space="preserve">  Miscellaneous Selling Expense</v>
          </cell>
          <cell r="F517"/>
          <cell r="G517">
            <v>1329.82</v>
          </cell>
          <cell r="H517">
            <v>1330.82</v>
          </cell>
          <cell r="I517">
            <v>1324.82</v>
          </cell>
          <cell r="J517">
            <v>1326.31</v>
          </cell>
          <cell r="K517">
            <v>1326.96</v>
          </cell>
          <cell r="L517">
            <v>1353.8</v>
          </cell>
          <cell r="M517">
            <v>1339.83</v>
          </cell>
          <cell r="N517">
            <v>1627.46</v>
          </cell>
          <cell r="O517">
            <v>1097.8399999999999</v>
          </cell>
          <cell r="P517">
            <v>1385.58</v>
          </cell>
          <cell r="Q517">
            <v>1375.17</v>
          </cell>
          <cell r="R517">
            <v>1430.17</v>
          </cell>
          <cell r="S517">
            <v>16248.58</v>
          </cell>
        </row>
        <row r="518">
          <cell r="D518"/>
          <cell r="E518" t="str">
            <v>Total Selling Expenses</v>
          </cell>
          <cell r="F518" t="str">
            <v>$</v>
          </cell>
          <cell r="G518"/>
          <cell r="H518"/>
          <cell r="I518"/>
          <cell r="J518"/>
          <cell r="K518"/>
          <cell r="L518"/>
          <cell r="M518"/>
          <cell r="N518"/>
          <cell r="O518"/>
          <cell r="P518"/>
          <cell r="Q518"/>
          <cell r="R518"/>
          <cell r="S518">
            <v>535684.54</v>
          </cell>
        </row>
        <row r="519">
          <cell r="D519" t="str">
            <v>Administrative and General Expenses:</v>
          </cell>
          <cell r="E519"/>
          <cell r="F519"/>
          <cell r="G519"/>
          <cell r="H519"/>
          <cell r="I519"/>
          <cell r="J519"/>
          <cell r="K519"/>
          <cell r="L519"/>
          <cell r="M519"/>
          <cell r="N519"/>
          <cell r="O519"/>
          <cell r="P519"/>
          <cell r="Q519"/>
          <cell r="R519"/>
          <cell r="S519"/>
        </row>
        <row r="520">
          <cell r="D520">
            <v>920001</v>
          </cell>
          <cell r="E520" t="str">
            <v xml:space="preserve">  Administrative and General Salaries</v>
          </cell>
          <cell r="F520" t="str">
            <v>$</v>
          </cell>
          <cell r="G520">
            <v>841497.02</v>
          </cell>
          <cell r="H520">
            <v>740415.27</v>
          </cell>
          <cell r="I520">
            <v>682437.89</v>
          </cell>
          <cell r="J520">
            <v>858454.67</v>
          </cell>
          <cell r="K520">
            <v>851756.04</v>
          </cell>
          <cell r="L520">
            <v>907351.79</v>
          </cell>
          <cell r="M520">
            <v>747068.48</v>
          </cell>
          <cell r="N520">
            <v>849145.33</v>
          </cell>
          <cell r="O520">
            <v>760919.34</v>
          </cell>
          <cell r="P520">
            <v>799294.04</v>
          </cell>
          <cell r="Q520">
            <v>911596.34</v>
          </cell>
          <cell r="R520">
            <v>644447.87</v>
          </cell>
          <cell r="S520">
            <v>9594384.0799999926</v>
          </cell>
        </row>
        <row r="521">
          <cell r="D521">
            <v>921001</v>
          </cell>
          <cell r="E521" t="str">
            <v xml:space="preserve">  General Office Supplies and Expenses</v>
          </cell>
          <cell r="F521"/>
          <cell r="G521">
            <v>100098.28</v>
          </cell>
          <cell r="H521">
            <v>110580.6</v>
          </cell>
          <cell r="I521">
            <v>121612.06</v>
          </cell>
          <cell r="J521">
            <v>127045.05</v>
          </cell>
          <cell r="K521">
            <v>135984.07999999999</v>
          </cell>
          <cell r="L521">
            <v>192575.92</v>
          </cell>
          <cell r="M521">
            <v>63063.66</v>
          </cell>
          <cell r="N521">
            <v>106981.15</v>
          </cell>
          <cell r="O521">
            <v>116385.04</v>
          </cell>
          <cell r="P521">
            <v>101875.78</v>
          </cell>
          <cell r="Q521">
            <v>128747.96</v>
          </cell>
          <cell r="R521">
            <v>187411.21</v>
          </cell>
          <cell r="S521">
            <v>1492360.79</v>
          </cell>
        </row>
        <row r="522">
          <cell r="D522">
            <v>923001</v>
          </cell>
          <cell r="E522" t="str">
            <v xml:space="preserve">  Outside Services</v>
          </cell>
          <cell r="F522"/>
          <cell r="G522">
            <v>6812.5</v>
          </cell>
          <cell r="H522">
            <v>15510.04</v>
          </cell>
          <cell r="I522">
            <v>68544.92</v>
          </cell>
          <cell r="J522">
            <v>40739.65</v>
          </cell>
          <cell r="K522">
            <v>30896.02</v>
          </cell>
          <cell r="L522">
            <v>31103.97</v>
          </cell>
          <cell r="M522">
            <v>45176.83</v>
          </cell>
          <cell r="N522">
            <v>47330.75</v>
          </cell>
          <cell r="O522">
            <v>29717.71</v>
          </cell>
          <cell r="P522">
            <v>90002.64</v>
          </cell>
          <cell r="Q522">
            <v>62945.39</v>
          </cell>
          <cell r="R522">
            <v>89805.82</v>
          </cell>
          <cell r="S522">
            <v>558586.24</v>
          </cell>
        </row>
        <row r="523">
          <cell r="D523">
            <v>924001</v>
          </cell>
          <cell r="E523" t="str">
            <v xml:space="preserve">  Liability and Other Insurance</v>
          </cell>
          <cell r="F523"/>
          <cell r="G523">
            <v>19384.05</v>
          </cell>
          <cell r="H523">
            <v>1063.8499999999999</v>
          </cell>
          <cell r="I523">
            <v>56725.55</v>
          </cell>
          <cell r="J523">
            <v>14371</v>
          </cell>
          <cell r="K523">
            <v>5865.12</v>
          </cell>
          <cell r="L523">
            <v>64161.71</v>
          </cell>
          <cell r="M523">
            <v>80479.520000000004</v>
          </cell>
          <cell r="N523">
            <v>-35053.370000000003</v>
          </cell>
          <cell r="O523">
            <v>65213.11</v>
          </cell>
          <cell r="P523">
            <v>26269.8</v>
          </cell>
          <cell r="Q523">
            <v>-26256.77</v>
          </cell>
          <cell r="R523">
            <v>50447.5</v>
          </cell>
          <cell r="S523">
            <v>322671.07</v>
          </cell>
        </row>
        <row r="524">
          <cell r="D524">
            <v>924101</v>
          </cell>
          <cell r="E524" t="str">
            <v xml:space="preserve">  Property Insurance</v>
          </cell>
          <cell r="F524"/>
          <cell r="G524">
            <v>54736.68</v>
          </cell>
          <cell r="H524">
            <v>54546.05</v>
          </cell>
          <cell r="I524">
            <v>53016.77</v>
          </cell>
          <cell r="J524">
            <v>54001.54</v>
          </cell>
          <cell r="K524">
            <v>54781.16</v>
          </cell>
          <cell r="L524">
            <v>54270.39</v>
          </cell>
          <cell r="M524">
            <v>43057.21</v>
          </cell>
          <cell r="N524">
            <v>46179.18</v>
          </cell>
          <cell r="O524">
            <v>51295.11</v>
          </cell>
          <cell r="P524">
            <v>53865.38</v>
          </cell>
          <cell r="Q524">
            <v>57736.68</v>
          </cell>
          <cell r="R524">
            <v>35233.58</v>
          </cell>
          <cell r="S524">
            <v>612719.73</v>
          </cell>
        </row>
        <row r="525">
          <cell r="D525">
            <v>925001</v>
          </cell>
          <cell r="E525" t="str">
            <v xml:space="preserve">  Injuries and Damages</v>
          </cell>
          <cell r="F525"/>
          <cell r="G525">
            <v>52739.18</v>
          </cell>
          <cell r="H525">
            <v>71267.78</v>
          </cell>
          <cell r="I525">
            <v>59371.71</v>
          </cell>
          <cell r="J525">
            <v>59463.28</v>
          </cell>
          <cell r="K525">
            <v>48896.12</v>
          </cell>
          <cell r="L525">
            <v>71611.039999999994</v>
          </cell>
          <cell r="M525">
            <v>2872.61</v>
          </cell>
          <cell r="N525">
            <v>38865.03</v>
          </cell>
          <cell r="O525">
            <v>26473.43</v>
          </cell>
          <cell r="P525">
            <v>82151.8</v>
          </cell>
          <cell r="Q525">
            <v>70750.820000000007</v>
          </cell>
          <cell r="R525">
            <v>148346.23999999999</v>
          </cell>
          <cell r="S525">
            <v>732809.04</v>
          </cell>
        </row>
        <row r="526">
          <cell r="D526">
            <v>926001</v>
          </cell>
          <cell r="E526" t="str">
            <v xml:space="preserve">  Employee Pensions and Benefits</v>
          </cell>
          <cell r="F526"/>
          <cell r="G526">
            <v>21068.61</v>
          </cell>
          <cell r="H526">
            <v>15101.32</v>
          </cell>
          <cell r="I526">
            <v>28501.62</v>
          </cell>
          <cell r="J526">
            <v>37231.29</v>
          </cell>
          <cell r="K526">
            <v>16562.64</v>
          </cell>
          <cell r="L526">
            <v>31891.67</v>
          </cell>
          <cell r="M526">
            <v>16019.7</v>
          </cell>
          <cell r="N526">
            <v>29711.97</v>
          </cell>
          <cell r="O526">
            <v>20780.79</v>
          </cell>
          <cell r="P526">
            <v>18960.77</v>
          </cell>
          <cell r="Q526">
            <v>24007.8</v>
          </cell>
          <cell r="R526">
            <v>54393.38</v>
          </cell>
          <cell r="S526">
            <v>314231.56</v>
          </cell>
        </row>
        <row r="527">
          <cell r="D527">
            <v>930101</v>
          </cell>
          <cell r="E527" t="str">
            <v xml:space="preserve">  General Advertising</v>
          </cell>
          <cell r="F527"/>
          <cell r="G527">
            <v>9577.7000000000007</v>
          </cell>
          <cell r="H527">
            <v>4859.78</v>
          </cell>
          <cell r="I527">
            <v>7591.82</v>
          </cell>
          <cell r="J527">
            <v>12065.16</v>
          </cell>
          <cell r="K527">
            <v>8814.0499999999993</v>
          </cell>
          <cell r="L527">
            <v>21539.08</v>
          </cell>
          <cell r="M527">
            <v>6381.7</v>
          </cell>
          <cell r="N527">
            <v>14763.84</v>
          </cell>
          <cell r="O527">
            <v>17769.02</v>
          </cell>
          <cell r="P527">
            <v>4375.7700000000004</v>
          </cell>
          <cell r="Q527">
            <v>6928.51</v>
          </cell>
          <cell r="R527">
            <v>6408.64</v>
          </cell>
          <cell r="S527">
            <v>121075.07</v>
          </cell>
        </row>
        <row r="528">
          <cell r="D528">
            <v>930201</v>
          </cell>
          <cell r="E528" t="str">
            <v xml:space="preserve">  Miscellaneous General Expenses</v>
          </cell>
          <cell r="F528"/>
          <cell r="G528">
            <v>28807.32</v>
          </cell>
          <cell r="H528">
            <v>26099.13</v>
          </cell>
          <cell r="I528">
            <v>21135.71</v>
          </cell>
          <cell r="J528">
            <v>162639.07</v>
          </cell>
          <cell r="K528">
            <v>35790.74</v>
          </cell>
          <cell r="L528">
            <v>14992.91</v>
          </cell>
          <cell r="M528">
            <v>20196.38</v>
          </cell>
          <cell r="N528">
            <v>28054.62</v>
          </cell>
          <cell r="O528">
            <v>14310.61</v>
          </cell>
          <cell r="P528">
            <v>3195.26</v>
          </cell>
          <cell r="Q528">
            <v>26208.85</v>
          </cell>
          <cell r="R528">
            <v>13010.36</v>
          </cell>
          <cell r="S528">
            <v>394440.96000000002</v>
          </cell>
        </row>
        <row r="529">
          <cell r="D529">
            <v>931001</v>
          </cell>
          <cell r="E529" t="str">
            <v xml:space="preserve">  Rents</v>
          </cell>
          <cell r="F529"/>
          <cell r="G529">
            <v>2220.3200000000002</v>
          </cell>
          <cell r="H529">
            <v>2212.58</v>
          </cell>
          <cell r="I529">
            <v>2165.38</v>
          </cell>
          <cell r="J529">
            <v>2197.44</v>
          </cell>
          <cell r="K529">
            <v>2452.59</v>
          </cell>
          <cell r="L529">
            <v>2429.7199999999998</v>
          </cell>
          <cell r="M529">
            <v>1995.77</v>
          </cell>
          <cell r="N529">
            <v>2140.4699999999998</v>
          </cell>
          <cell r="O529">
            <v>2202.59</v>
          </cell>
          <cell r="P529">
            <v>2312.9699999999998</v>
          </cell>
          <cell r="Q529">
            <v>2323.2199999999998</v>
          </cell>
          <cell r="R529">
            <v>1704.27</v>
          </cell>
          <cell r="S529">
            <v>26357.32</v>
          </cell>
        </row>
        <row r="530">
          <cell r="D530">
            <v>932001</v>
          </cell>
          <cell r="E530" t="str">
            <v xml:space="preserve">  Maintenance of General Plant</v>
          </cell>
          <cell r="F530"/>
          <cell r="G530">
            <v>140006.70000000001</v>
          </cell>
          <cell r="H530">
            <v>71055.070000000007</v>
          </cell>
          <cell r="I530">
            <v>97345.71</v>
          </cell>
          <cell r="J530">
            <v>88171.11</v>
          </cell>
          <cell r="K530">
            <v>90034.09</v>
          </cell>
          <cell r="L530">
            <v>89594.27</v>
          </cell>
          <cell r="M530">
            <v>65976.509999999995</v>
          </cell>
          <cell r="N530">
            <v>84742.43</v>
          </cell>
          <cell r="O530">
            <v>90671.92</v>
          </cell>
          <cell r="P530">
            <v>113642.23</v>
          </cell>
          <cell r="Q530">
            <v>64126.48</v>
          </cell>
          <cell r="R530">
            <v>145123.76999999999</v>
          </cell>
          <cell r="S530">
            <v>1140490.29</v>
          </cell>
        </row>
        <row r="531">
          <cell r="D531"/>
          <cell r="E531" t="str">
            <v>Total Administrative and General Expenses</v>
          </cell>
          <cell r="F531" t="str">
            <v>$</v>
          </cell>
          <cell r="G531"/>
          <cell r="H531"/>
          <cell r="I531"/>
          <cell r="J531"/>
          <cell r="K531"/>
          <cell r="L531"/>
          <cell r="M531"/>
          <cell r="N531"/>
          <cell r="O531"/>
          <cell r="P531"/>
          <cell r="Q531"/>
          <cell r="R531"/>
          <cell r="S531">
            <v>15310126.149999999</v>
          </cell>
        </row>
        <row r="535">
          <cell r="D535"/>
          <cell r="E535"/>
          <cell r="F535"/>
          <cell r="S535"/>
        </row>
        <row r="536">
          <cell r="D536" t="str">
            <v>Operating Revenues:</v>
          </cell>
          <cell r="E536"/>
          <cell r="F536"/>
          <cell r="S536"/>
        </row>
        <row r="537">
          <cell r="D537">
            <v>700000</v>
          </cell>
          <cell r="E537" t="str">
            <v xml:space="preserve">   Services</v>
          </cell>
          <cell r="F537" t="str">
            <v>$</v>
          </cell>
          <cell r="G537">
            <v>0</v>
          </cell>
          <cell r="H537">
            <v>0</v>
          </cell>
          <cell r="I537">
            <v>225</v>
          </cell>
          <cell r="J537">
            <v>0</v>
          </cell>
          <cell r="K537">
            <v>0</v>
          </cell>
          <cell r="L537">
            <v>0</v>
          </cell>
          <cell r="M537">
            <v>360</v>
          </cell>
          <cell r="N537">
            <v>0</v>
          </cell>
          <cell r="O537">
            <v>0</v>
          </cell>
          <cell r="P537">
            <v>0</v>
          </cell>
          <cell r="Q537">
            <v>1710</v>
          </cell>
          <cell r="R537">
            <v>0</v>
          </cell>
          <cell r="S537">
            <v>2295</v>
          </cell>
        </row>
        <row r="538">
          <cell r="D538">
            <v>700001</v>
          </cell>
          <cell r="E538" t="str">
            <v xml:space="preserve">   Vehicles</v>
          </cell>
          <cell r="F538"/>
          <cell r="G538">
            <v>0</v>
          </cell>
          <cell r="H538">
            <v>0</v>
          </cell>
          <cell r="I538">
            <v>0</v>
          </cell>
          <cell r="J538">
            <v>0</v>
          </cell>
          <cell r="K538">
            <v>0</v>
          </cell>
          <cell r="L538">
            <v>0</v>
          </cell>
          <cell r="M538">
            <v>0</v>
          </cell>
          <cell r="N538">
            <v>0</v>
          </cell>
          <cell r="O538">
            <v>0</v>
          </cell>
          <cell r="P538">
            <v>0</v>
          </cell>
          <cell r="Q538">
            <v>0</v>
          </cell>
          <cell r="R538">
            <v>0</v>
          </cell>
          <cell r="S538">
            <v>0</v>
          </cell>
        </row>
        <row r="539">
          <cell r="D539">
            <v>700002</v>
          </cell>
          <cell r="E539" t="str">
            <v xml:space="preserve">   Per Diem</v>
          </cell>
          <cell r="F539"/>
          <cell r="G539">
            <v>0</v>
          </cell>
          <cell r="H539">
            <v>0</v>
          </cell>
          <cell r="I539">
            <v>0</v>
          </cell>
          <cell r="J539">
            <v>0</v>
          </cell>
          <cell r="K539">
            <v>0</v>
          </cell>
          <cell r="L539">
            <v>0</v>
          </cell>
          <cell r="M539">
            <v>0</v>
          </cell>
          <cell r="N539">
            <v>0</v>
          </cell>
          <cell r="O539">
            <v>0</v>
          </cell>
          <cell r="P539">
            <v>0</v>
          </cell>
          <cell r="Q539">
            <v>0</v>
          </cell>
          <cell r="R539">
            <v>0</v>
          </cell>
          <cell r="S539">
            <v>0</v>
          </cell>
        </row>
        <row r="540">
          <cell r="D540"/>
          <cell r="E540" t="str">
            <v>Total Revenue Billed</v>
          </cell>
          <cell r="F540"/>
          <cell r="S540">
            <v>2295</v>
          </cell>
        </row>
        <row r="541">
          <cell r="D541"/>
          <cell r="E541"/>
          <cell r="F541"/>
          <cell r="S541"/>
        </row>
        <row r="542">
          <cell r="D542" t="str">
            <v>Operating Expenses:</v>
          </cell>
          <cell r="E542"/>
          <cell r="F542"/>
          <cell r="S542"/>
        </row>
        <row r="543">
          <cell r="D543">
            <v>700003</v>
          </cell>
          <cell r="E543" t="str">
            <v xml:space="preserve">   Salaries</v>
          </cell>
          <cell r="F543"/>
          <cell r="G543">
            <v>714.25</v>
          </cell>
          <cell r="H543">
            <v>0</v>
          </cell>
          <cell r="I543">
            <v>344</v>
          </cell>
          <cell r="J543">
            <v>0</v>
          </cell>
          <cell r="K543">
            <v>0</v>
          </cell>
          <cell r="L543">
            <v>272.89</v>
          </cell>
          <cell r="M543">
            <v>0</v>
          </cell>
          <cell r="N543">
            <v>0</v>
          </cell>
          <cell r="O543">
            <v>0</v>
          </cell>
          <cell r="P543">
            <v>0</v>
          </cell>
          <cell r="Q543">
            <v>1716.16</v>
          </cell>
          <cell r="R543">
            <v>735.5</v>
          </cell>
          <cell r="S543">
            <v>3782.8</v>
          </cell>
        </row>
        <row r="544">
          <cell r="D544">
            <v>700004</v>
          </cell>
          <cell r="E544" t="str">
            <v xml:space="preserve">   Travel</v>
          </cell>
          <cell r="F544"/>
          <cell r="G544">
            <v>0</v>
          </cell>
          <cell r="H544">
            <v>0</v>
          </cell>
          <cell r="I544">
            <v>0</v>
          </cell>
          <cell r="J544">
            <v>0</v>
          </cell>
          <cell r="K544">
            <v>0</v>
          </cell>
          <cell r="L544">
            <v>0</v>
          </cell>
          <cell r="M544">
            <v>0</v>
          </cell>
          <cell r="N544">
            <v>0</v>
          </cell>
          <cell r="O544">
            <v>0</v>
          </cell>
          <cell r="P544">
            <v>0</v>
          </cell>
          <cell r="Q544">
            <v>0</v>
          </cell>
          <cell r="R544">
            <v>0</v>
          </cell>
          <cell r="S544">
            <v>0</v>
          </cell>
        </row>
        <row r="545">
          <cell r="D545">
            <v>700005</v>
          </cell>
          <cell r="E545" t="str">
            <v xml:space="preserve">   Supplies</v>
          </cell>
          <cell r="F545"/>
          <cell r="G545">
            <v>0</v>
          </cell>
          <cell r="H545">
            <v>0</v>
          </cell>
          <cell r="I545">
            <v>0</v>
          </cell>
          <cell r="J545">
            <v>0</v>
          </cell>
          <cell r="K545">
            <v>0</v>
          </cell>
          <cell r="L545">
            <v>0</v>
          </cell>
          <cell r="M545">
            <v>0</v>
          </cell>
          <cell r="N545">
            <v>0</v>
          </cell>
          <cell r="O545">
            <v>0</v>
          </cell>
          <cell r="P545">
            <v>0</v>
          </cell>
          <cell r="Q545">
            <v>0</v>
          </cell>
          <cell r="R545">
            <v>0</v>
          </cell>
          <cell r="S545">
            <v>0</v>
          </cell>
        </row>
        <row r="546">
          <cell r="D546">
            <v>700006</v>
          </cell>
          <cell r="E546" t="str">
            <v xml:space="preserve">   Supervision and Engineering</v>
          </cell>
          <cell r="F546"/>
          <cell r="G546">
            <v>0</v>
          </cell>
          <cell r="H546">
            <v>0</v>
          </cell>
          <cell r="I546">
            <v>0</v>
          </cell>
          <cell r="J546">
            <v>0</v>
          </cell>
          <cell r="K546">
            <v>0</v>
          </cell>
          <cell r="L546">
            <v>0</v>
          </cell>
          <cell r="M546">
            <v>0</v>
          </cell>
          <cell r="N546">
            <v>0</v>
          </cell>
          <cell r="O546">
            <v>0</v>
          </cell>
          <cell r="P546">
            <v>0</v>
          </cell>
          <cell r="Q546">
            <v>0</v>
          </cell>
          <cell r="R546">
            <v>0</v>
          </cell>
          <cell r="S546">
            <v>0</v>
          </cell>
        </row>
        <row r="547">
          <cell r="D547">
            <v>700007</v>
          </cell>
          <cell r="E547" t="str">
            <v xml:space="preserve">   Maintenance</v>
          </cell>
          <cell r="F547"/>
          <cell r="G547">
            <v>0</v>
          </cell>
          <cell r="H547">
            <v>0</v>
          </cell>
          <cell r="I547">
            <v>0</v>
          </cell>
          <cell r="J547">
            <v>0</v>
          </cell>
          <cell r="K547">
            <v>0</v>
          </cell>
          <cell r="L547">
            <v>0</v>
          </cell>
          <cell r="M547">
            <v>0</v>
          </cell>
          <cell r="N547">
            <v>0</v>
          </cell>
          <cell r="O547">
            <v>0</v>
          </cell>
          <cell r="P547">
            <v>0</v>
          </cell>
          <cell r="Q547">
            <v>0</v>
          </cell>
          <cell r="R547">
            <v>0</v>
          </cell>
          <cell r="S547">
            <v>0</v>
          </cell>
        </row>
        <row r="548">
          <cell r="D548"/>
          <cell r="E548" t="str">
            <v xml:space="preserve">   Customer Informational</v>
          </cell>
          <cell r="F548"/>
          <cell r="G548">
            <v>0</v>
          </cell>
          <cell r="H548">
            <v>0</v>
          </cell>
          <cell r="I548">
            <v>0</v>
          </cell>
          <cell r="J548">
            <v>0</v>
          </cell>
          <cell r="K548">
            <v>0</v>
          </cell>
          <cell r="L548">
            <v>0</v>
          </cell>
          <cell r="M548">
            <v>0</v>
          </cell>
          <cell r="N548">
            <v>0</v>
          </cell>
          <cell r="O548">
            <v>0</v>
          </cell>
          <cell r="P548">
            <v>0</v>
          </cell>
          <cell r="Q548">
            <v>0</v>
          </cell>
          <cell r="R548">
            <v>0</v>
          </cell>
          <cell r="S548">
            <v>0</v>
          </cell>
        </row>
        <row r="549">
          <cell r="D549"/>
          <cell r="E549" t="str">
            <v xml:space="preserve">   Selling</v>
          </cell>
          <cell r="F549"/>
          <cell r="G549">
            <v>0</v>
          </cell>
          <cell r="H549">
            <v>0</v>
          </cell>
          <cell r="I549">
            <v>0</v>
          </cell>
          <cell r="J549">
            <v>0</v>
          </cell>
          <cell r="K549">
            <v>0</v>
          </cell>
          <cell r="L549">
            <v>0</v>
          </cell>
          <cell r="M549">
            <v>0</v>
          </cell>
          <cell r="N549">
            <v>0</v>
          </cell>
          <cell r="O549">
            <v>0</v>
          </cell>
          <cell r="P549">
            <v>0</v>
          </cell>
          <cell r="Q549">
            <v>0</v>
          </cell>
          <cell r="R549">
            <v>0</v>
          </cell>
          <cell r="S549">
            <v>0</v>
          </cell>
        </row>
        <row r="550">
          <cell r="D550"/>
          <cell r="E550" t="str">
            <v xml:space="preserve">   Administrative and General</v>
          </cell>
          <cell r="F550"/>
          <cell r="G550">
            <v>0</v>
          </cell>
          <cell r="H550">
            <v>0</v>
          </cell>
          <cell r="I550">
            <v>0</v>
          </cell>
          <cell r="J550">
            <v>0</v>
          </cell>
          <cell r="K550">
            <v>0</v>
          </cell>
          <cell r="L550">
            <v>0</v>
          </cell>
          <cell r="M550">
            <v>0</v>
          </cell>
          <cell r="N550">
            <v>0</v>
          </cell>
          <cell r="O550">
            <v>0</v>
          </cell>
          <cell r="P550">
            <v>0</v>
          </cell>
          <cell r="Q550">
            <v>0</v>
          </cell>
          <cell r="R550">
            <v>0</v>
          </cell>
          <cell r="S550">
            <v>0</v>
          </cell>
        </row>
        <row r="551">
          <cell r="D551"/>
          <cell r="E551" t="str">
            <v>Total Operating Expenses</v>
          </cell>
          <cell r="F551"/>
          <cell r="S551">
            <v>3782.8</v>
          </cell>
        </row>
        <row r="552">
          <cell r="D552"/>
          <cell r="E552"/>
          <cell r="F552"/>
          <cell r="S552"/>
        </row>
        <row r="553">
          <cell r="D553"/>
          <cell r="E553" t="str">
            <v>Operating Ratio - Percent</v>
          </cell>
          <cell r="F553"/>
          <cell r="S553">
            <v>1.6479999999999999</v>
          </cell>
        </row>
        <row r="554">
          <cell r="D554"/>
          <cell r="E554"/>
          <cell r="F554"/>
          <cell r="S554"/>
        </row>
        <row r="555">
          <cell r="D555"/>
          <cell r="E555" t="str">
            <v>Depreciation</v>
          </cell>
          <cell r="F555"/>
          <cell r="G555">
            <v>28.25</v>
          </cell>
          <cell r="H555">
            <v>28.25</v>
          </cell>
          <cell r="I555">
            <v>28.25</v>
          </cell>
          <cell r="J555">
            <v>28.25</v>
          </cell>
          <cell r="K555">
            <v>28.25</v>
          </cell>
          <cell r="L555">
            <v>28.25</v>
          </cell>
          <cell r="M555">
            <v>28.25</v>
          </cell>
          <cell r="N555">
            <v>28.25</v>
          </cell>
          <cell r="O555">
            <v>28.25</v>
          </cell>
          <cell r="P555">
            <v>28.25</v>
          </cell>
          <cell r="Q555">
            <v>28.25</v>
          </cell>
          <cell r="R555">
            <v>28.26</v>
          </cell>
          <cell r="S555">
            <v>339.01</v>
          </cell>
        </row>
        <row r="556">
          <cell r="D556"/>
          <cell r="E556" t="str">
            <v>Operating Income (Loss)</v>
          </cell>
          <cell r="F556" t="str">
            <v>$</v>
          </cell>
          <cell r="S556">
            <v>-1826.8100000000002</v>
          </cell>
        </row>
        <row r="559">
          <cell r="D559" t="str">
            <v>Customer Accounts Expenses:</v>
          </cell>
        </row>
        <row r="560">
          <cell r="D560">
            <v>901000</v>
          </cell>
          <cell r="E560" t="str">
            <v xml:space="preserve">  Supervision</v>
          </cell>
          <cell r="F560" t="str">
            <v>$</v>
          </cell>
          <cell r="G560">
            <v>58763.51</v>
          </cell>
          <cell r="H560">
            <v>61905.02</v>
          </cell>
          <cell r="I560">
            <v>58349.73</v>
          </cell>
          <cell r="J560">
            <v>68425.399999999994</v>
          </cell>
          <cell r="K560">
            <v>67751.960000000006</v>
          </cell>
          <cell r="L560">
            <v>70610.850000000006</v>
          </cell>
          <cell r="M560">
            <v>67925.429999999993</v>
          </cell>
          <cell r="N560">
            <v>71992.009999999995</v>
          </cell>
          <cell r="O560">
            <v>56309.03</v>
          </cell>
          <cell r="P560">
            <v>59088.09</v>
          </cell>
          <cell r="Q560">
            <v>61896.38</v>
          </cell>
          <cell r="R560">
            <v>60869.4</v>
          </cell>
          <cell r="S560">
            <v>763886.81</v>
          </cell>
        </row>
        <row r="561">
          <cell r="D561">
            <v>902000</v>
          </cell>
          <cell r="E561" t="str">
            <v xml:space="preserve">  Meter Reading</v>
          </cell>
          <cell r="G561">
            <v>207936.32</v>
          </cell>
          <cell r="H561">
            <v>179741.98</v>
          </cell>
          <cell r="I561">
            <v>186091.96</v>
          </cell>
          <cell r="J561">
            <v>188593.75</v>
          </cell>
          <cell r="K561">
            <v>181695.64</v>
          </cell>
          <cell r="L561">
            <v>209321.92</v>
          </cell>
          <cell r="M561">
            <v>204318.86</v>
          </cell>
          <cell r="N561">
            <v>217213.86</v>
          </cell>
          <cell r="O561">
            <v>180739.95</v>
          </cell>
          <cell r="P561">
            <v>186906.6</v>
          </cell>
          <cell r="Q561">
            <v>216473.45</v>
          </cell>
          <cell r="R561">
            <v>202080.43</v>
          </cell>
          <cell r="S561">
            <v>2361114.7200000002</v>
          </cell>
        </row>
        <row r="562">
          <cell r="D562">
            <v>903006</v>
          </cell>
          <cell r="E562" t="str">
            <v xml:space="preserve">  Contracts and Orders</v>
          </cell>
          <cell r="G562">
            <v>100521.94</v>
          </cell>
          <cell r="H562">
            <v>89106.68</v>
          </cell>
          <cell r="I562">
            <v>98357.43</v>
          </cell>
          <cell r="J562">
            <v>96613.03</v>
          </cell>
          <cell r="K562">
            <v>91713.64</v>
          </cell>
          <cell r="L562">
            <v>105088.5</v>
          </cell>
          <cell r="M562">
            <v>98127.52</v>
          </cell>
          <cell r="N562">
            <v>102373.12</v>
          </cell>
          <cell r="O562">
            <v>98695.02</v>
          </cell>
          <cell r="P562">
            <v>93625.86</v>
          </cell>
          <cell r="Q562">
            <v>101834.47</v>
          </cell>
          <cell r="R562">
            <v>99378.99</v>
          </cell>
          <cell r="S562">
            <v>1175436.2</v>
          </cell>
        </row>
        <row r="563">
          <cell r="D563">
            <v>903002</v>
          </cell>
          <cell r="E563" t="str">
            <v xml:space="preserve">  Credit</v>
          </cell>
          <cell r="G563">
            <v>134072.76</v>
          </cell>
          <cell r="H563">
            <v>117768.33</v>
          </cell>
          <cell r="I563">
            <v>120105.58</v>
          </cell>
          <cell r="J563">
            <v>125300.08</v>
          </cell>
          <cell r="K563">
            <v>123952.26</v>
          </cell>
          <cell r="L563">
            <v>176231.82</v>
          </cell>
          <cell r="M563">
            <v>135469.17000000001</v>
          </cell>
          <cell r="N563">
            <v>138191.01</v>
          </cell>
          <cell r="O563">
            <v>121733.09</v>
          </cell>
          <cell r="P563">
            <v>123368.56</v>
          </cell>
          <cell r="Q563">
            <v>137395.10999999999</v>
          </cell>
          <cell r="R563">
            <v>133724.46</v>
          </cell>
          <cell r="S563">
            <v>1587312.23</v>
          </cell>
        </row>
        <row r="564">
          <cell r="D564">
            <v>903003</v>
          </cell>
          <cell r="E564" t="str">
            <v xml:space="preserve">  Cashiering</v>
          </cell>
          <cell r="G564">
            <v>645.27</v>
          </cell>
          <cell r="H564">
            <v>107.11</v>
          </cell>
          <cell r="I564">
            <v>48132.58</v>
          </cell>
          <cell r="J564">
            <v>-34131.9</v>
          </cell>
          <cell r="K564">
            <v>6687</v>
          </cell>
          <cell r="L564">
            <v>6784.93</v>
          </cell>
          <cell r="M564">
            <v>9926.4699999999993</v>
          </cell>
          <cell r="N564">
            <v>7978.13</v>
          </cell>
          <cell r="O564">
            <v>-39699.75</v>
          </cell>
          <cell r="P564">
            <v>583.14</v>
          </cell>
          <cell r="Q564">
            <v>288.42</v>
          </cell>
          <cell r="R564">
            <v>1138.17</v>
          </cell>
          <cell r="S564">
            <v>8439.57</v>
          </cell>
        </row>
        <row r="565">
          <cell r="D565">
            <v>903004</v>
          </cell>
          <cell r="E565" t="str">
            <v xml:space="preserve">  Billing and Accounting</v>
          </cell>
          <cell r="G565">
            <v>191964.23</v>
          </cell>
          <cell r="H565">
            <v>211427.57</v>
          </cell>
          <cell r="I565">
            <v>159116.31</v>
          </cell>
          <cell r="J565">
            <v>270678.44</v>
          </cell>
          <cell r="K565">
            <v>231535.44</v>
          </cell>
          <cell r="L565">
            <v>244198.67</v>
          </cell>
          <cell r="M565">
            <v>253085.48</v>
          </cell>
          <cell r="N565">
            <v>258091.66</v>
          </cell>
          <cell r="O565">
            <v>284231.46999999997</v>
          </cell>
          <cell r="P565">
            <v>234166.77</v>
          </cell>
          <cell r="Q565">
            <v>221414.16</v>
          </cell>
          <cell r="R565">
            <v>290285.73</v>
          </cell>
          <cell r="S565">
            <v>2850195.93</v>
          </cell>
        </row>
        <row r="566">
          <cell r="D566">
            <v>903010</v>
          </cell>
          <cell r="E566" t="str">
            <v xml:space="preserve">  Customer Adjustments</v>
          </cell>
          <cell r="G566">
            <v>27469.64</v>
          </cell>
          <cell r="H566">
            <v>13902.25</v>
          </cell>
          <cell r="I566">
            <v>16840.11</v>
          </cell>
          <cell r="J566">
            <v>10742.55</v>
          </cell>
          <cell r="K566">
            <v>13738.54</v>
          </cell>
          <cell r="L566">
            <v>12988.37</v>
          </cell>
          <cell r="M566">
            <v>17064.63</v>
          </cell>
          <cell r="N566">
            <v>7577.2</v>
          </cell>
          <cell r="O566">
            <v>9758.2800000000007</v>
          </cell>
          <cell r="P566">
            <v>16545.91</v>
          </cell>
          <cell r="Q566">
            <v>43602.68</v>
          </cell>
          <cell r="R566">
            <v>59313.97</v>
          </cell>
          <cell r="S566">
            <v>249544.13</v>
          </cell>
        </row>
        <row r="567">
          <cell r="D567">
            <v>904000</v>
          </cell>
          <cell r="E567" t="str">
            <v xml:space="preserve">  Uncollectible Accounts</v>
          </cell>
          <cell r="G567">
            <v>105875.43</v>
          </cell>
          <cell r="H567">
            <v>102116.89</v>
          </cell>
          <cell r="I567">
            <v>147324.9</v>
          </cell>
          <cell r="J567">
            <v>134169.98000000001</v>
          </cell>
          <cell r="K567">
            <v>124166.73</v>
          </cell>
          <cell r="L567">
            <v>39995.919999999998</v>
          </cell>
          <cell r="M567">
            <v>97099.78</v>
          </cell>
          <cell r="N567">
            <v>95597.46</v>
          </cell>
          <cell r="O567">
            <v>-74929.73</v>
          </cell>
          <cell r="P567">
            <v>135907.20000000001</v>
          </cell>
          <cell r="Q567">
            <v>143926.70000000001</v>
          </cell>
          <cell r="R567">
            <v>-66829.77</v>
          </cell>
          <cell r="S567">
            <v>984421.49</v>
          </cell>
        </row>
        <row r="568">
          <cell r="D568">
            <v>905000</v>
          </cell>
          <cell r="E568" t="str">
            <v xml:space="preserve">  Miscellaneous Customer Accounts Expenses</v>
          </cell>
          <cell r="G568">
            <v>40949.17</v>
          </cell>
          <cell r="H568">
            <v>32187.53</v>
          </cell>
          <cell r="I568">
            <v>37128.06</v>
          </cell>
          <cell r="J568">
            <v>37314.1</v>
          </cell>
          <cell r="K568">
            <v>40662.68</v>
          </cell>
          <cell r="L568">
            <v>39619.300000000003</v>
          </cell>
          <cell r="M568">
            <v>36789.410000000003</v>
          </cell>
          <cell r="N568">
            <v>30904.42</v>
          </cell>
          <cell r="O568">
            <v>47251.01</v>
          </cell>
          <cell r="P568">
            <v>37051.339999999997</v>
          </cell>
          <cell r="Q568">
            <v>37494.449999999997</v>
          </cell>
          <cell r="R568">
            <v>40833.339999999997</v>
          </cell>
          <cell r="S568">
            <v>458184.81</v>
          </cell>
        </row>
        <row r="569">
          <cell r="E569" t="str">
            <v>Total Customer Accounts Expenses</v>
          </cell>
          <cell r="F569" t="str">
            <v>$</v>
          </cell>
          <cell r="S569">
            <v>10438535.890000002</v>
          </cell>
        </row>
        <row r="571">
          <cell r="D571" t="str">
            <v>Customer Informational Expenses:</v>
          </cell>
        </row>
        <row r="572">
          <cell r="D572">
            <v>907000</v>
          </cell>
          <cell r="E572" t="str">
            <v xml:space="preserve">  Supervision</v>
          </cell>
          <cell r="F572" t="str">
            <v>$</v>
          </cell>
          <cell r="G572">
            <v>9584.82</v>
          </cell>
          <cell r="H572">
            <v>5908.61</v>
          </cell>
          <cell r="I572">
            <v>8731.4699999999993</v>
          </cell>
          <cell r="J572">
            <v>7442.27</v>
          </cell>
          <cell r="K572">
            <v>7418.73</v>
          </cell>
          <cell r="L572">
            <v>9697.06</v>
          </cell>
          <cell r="M572">
            <v>8163.69</v>
          </cell>
          <cell r="N572">
            <v>7805.03</v>
          </cell>
          <cell r="O572">
            <v>8993.8799999999992</v>
          </cell>
          <cell r="P572">
            <v>6853.4</v>
          </cell>
          <cell r="Q572">
            <v>4495.42</v>
          </cell>
          <cell r="R572">
            <v>2284.75</v>
          </cell>
          <cell r="S572">
            <v>87379.13</v>
          </cell>
        </row>
        <row r="573">
          <cell r="D573">
            <v>908000</v>
          </cell>
          <cell r="E573" t="str">
            <v xml:space="preserve">  Customer Assistance</v>
          </cell>
          <cell r="G573">
            <v>105362.99</v>
          </cell>
          <cell r="H573">
            <v>124173.77</v>
          </cell>
          <cell r="I573">
            <v>97317.96</v>
          </cell>
          <cell r="J573">
            <v>121664.74</v>
          </cell>
          <cell r="K573">
            <v>83621.22</v>
          </cell>
          <cell r="L573">
            <v>95112.68</v>
          </cell>
          <cell r="M573">
            <v>82982.990000000005</v>
          </cell>
          <cell r="N573">
            <v>134164.84</v>
          </cell>
          <cell r="O573">
            <v>103463.9</v>
          </cell>
          <cell r="P573">
            <v>104632.23</v>
          </cell>
          <cell r="Q573">
            <v>131660.10999999999</v>
          </cell>
          <cell r="R573">
            <v>218587.85</v>
          </cell>
          <cell r="S573">
            <v>1402745.28</v>
          </cell>
        </row>
        <row r="574">
          <cell r="D574">
            <v>909000</v>
          </cell>
          <cell r="E574" t="str">
            <v xml:space="preserve">  Informational and Instructional Advertising</v>
          </cell>
          <cell r="G574">
            <v>0</v>
          </cell>
          <cell r="H574">
            <v>1025.8800000000001</v>
          </cell>
          <cell r="I574">
            <v>795.88</v>
          </cell>
          <cell r="J574">
            <v>5050.12</v>
          </cell>
          <cell r="K574">
            <v>22367.68</v>
          </cell>
          <cell r="L574">
            <v>1848.5</v>
          </cell>
          <cell r="M574">
            <v>20692.91</v>
          </cell>
          <cell r="N574">
            <v>7693.5</v>
          </cell>
          <cell r="O574">
            <v>2008.88</v>
          </cell>
          <cell r="P574">
            <v>5050.12</v>
          </cell>
          <cell r="Q574">
            <v>6512.4</v>
          </cell>
          <cell r="R574">
            <v>17092.330000000002</v>
          </cell>
          <cell r="S574">
            <v>90138.2</v>
          </cell>
        </row>
        <row r="575">
          <cell r="D575">
            <v>910000</v>
          </cell>
          <cell r="E575" t="str">
            <v xml:space="preserve">  Miscellaneous Customer Information</v>
          </cell>
          <cell r="G575">
            <v>12732.4</v>
          </cell>
          <cell r="H575">
            <v>6902.69</v>
          </cell>
          <cell r="I575">
            <v>8956.57</v>
          </cell>
          <cell r="J575">
            <v>7999.85</v>
          </cell>
          <cell r="K575">
            <v>10099.39</v>
          </cell>
          <cell r="L575">
            <v>17931.66</v>
          </cell>
          <cell r="M575">
            <v>10317.66</v>
          </cell>
          <cell r="N575">
            <v>10961.72</v>
          </cell>
          <cell r="O575">
            <v>17776.349999999999</v>
          </cell>
          <cell r="P575">
            <v>9377.92</v>
          </cell>
          <cell r="Q575">
            <v>10491.13</v>
          </cell>
          <cell r="R575">
            <v>9929.5499999999993</v>
          </cell>
          <cell r="S575">
            <v>133476.89000000001</v>
          </cell>
        </row>
        <row r="576">
          <cell r="E576" t="str">
            <v>Total Customer Informational Expenses</v>
          </cell>
          <cell r="F576" t="str">
            <v>$</v>
          </cell>
          <cell r="S576">
            <v>1713739.5</v>
          </cell>
        </row>
        <row r="578">
          <cell r="D578" t="str">
            <v>Selling Expenses:</v>
          </cell>
        </row>
        <row r="579">
          <cell r="D579">
            <v>911000</v>
          </cell>
          <cell r="E579" t="str">
            <v xml:space="preserve">  Supervision</v>
          </cell>
          <cell r="F579" t="str">
            <v>$</v>
          </cell>
          <cell r="G579">
            <v>0</v>
          </cell>
          <cell r="H579">
            <v>0</v>
          </cell>
          <cell r="I579">
            <v>0</v>
          </cell>
          <cell r="J579">
            <v>0</v>
          </cell>
          <cell r="K579">
            <v>0</v>
          </cell>
          <cell r="L579">
            <v>0</v>
          </cell>
          <cell r="M579">
            <v>0</v>
          </cell>
          <cell r="N579">
            <v>0</v>
          </cell>
          <cell r="O579">
            <v>0</v>
          </cell>
          <cell r="P579">
            <v>0</v>
          </cell>
          <cell r="Q579">
            <v>0</v>
          </cell>
          <cell r="R579">
            <v>0</v>
          </cell>
          <cell r="S579">
            <v>0</v>
          </cell>
        </row>
        <row r="580">
          <cell r="D580">
            <v>912000</v>
          </cell>
          <cell r="E580" t="str">
            <v xml:space="preserve">  Demonstrating &amp; Selling Expense</v>
          </cell>
          <cell r="G580">
            <v>56162.59</v>
          </cell>
          <cell r="H580">
            <v>46134.58</v>
          </cell>
          <cell r="I580">
            <v>39657.910000000003</v>
          </cell>
          <cell r="J580">
            <v>38858.949999999997</v>
          </cell>
          <cell r="K580">
            <v>34768.03</v>
          </cell>
          <cell r="L580">
            <v>45445.67</v>
          </cell>
          <cell r="M580">
            <v>41124.050000000003</v>
          </cell>
          <cell r="N580">
            <v>39498.28</v>
          </cell>
          <cell r="O580">
            <v>37386.39</v>
          </cell>
          <cell r="P580">
            <v>36419.160000000003</v>
          </cell>
          <cell r="Q580">
            <v>47396.4</v>
          </cell>
          <cell r="R580">
            <v>75753.75</v>
          </cell>
          <cell r="S580">
            <v>538605.76</v>
          </cell>
        </row>
        <row r="581">
          <cell r="D581">
            <v>912002</v>
          </cell>
          <cell r="E581" t="str">
            <v xml:space="preserve">  Load Management</v>
          </cell>
          <cell r="G581">
            <v>0</v>
          </cell>
          <cell r="H581">
            <v>0</v>
          </cell>
          <cell r="I581">
            <v>0</v>
          </cell>
          <cell r="J581">
            <v>0</v>
          </cell>
          <cell r="K581">
            <v>0</v>
          </cell>
          <cell r="L581">
            <v>0</v>
          </cell>
          <cell r="M581">
            <v>0</v>
          </cell>
          <cell r="N581">
            <v>0</v>
          </cell>
          <cell r="O581">
            <v>0</v>
          </cell>
          <cell r="P581">
            <v>0</v>
          </cell>
          <cell r="Q581">
            <v>0</v>
          </cell>
          <cell r="R581">
            <v>0</v>
          </cell>
          <cell r="S581">
            <v>0</v>
          </cell>
        </row>
        <row r="582">
          <cell r="D582">
            <v>913000</v>
          </cell>
          <cell r="E582" t="str">
            <v xml:space="preserve">  Advertising</v>
          </cell>
          <cell r="G582">
            <v>31931.75</v>
          </cell>
          <cell r="H582">
            <v>20472.57</v>
          </cell>
          <cell r="I582">
            <v>24036.799999999999</v>
          </cell>
          <cell r="J582">
            <v>20777.28</v>
          </cell>
          <cell r="K582">
            <v>21606.12</v>
          </cell>
          <cell r="L582">
            <v>26429.52</v>
          </cell>
          <cell r="M582">
            <v>27540.59</v>
          </cell>
          <cell r="N582">
            <v>22397.7</v>
          </cell>
          <cell r="O582">
            <v>26454.59</v>
          </cell>
          <cell r="P582">
            <v>18598.03</v>
          </cell>
          <cell r="Q582">
            <v>19655.04</v>
          </cell>
          <cell r="R582">
            <v>24873.03</v>
          </cell>
          <cell r="S582">
            <v>284773.02</v>
          </cell>
        </row>
        <row r="583">
          <cell r="D583">
            <v>916000</v>
          </cell>
          <cell r="E583" t="str">
            <v xml:space="preserve">  Miscellaneous Selling Expense</v>
          </cell>
          <cell r="G583">
            <v>1862.37</v>
          </cell>
          <cell r="H583">
            <v>1863.77</v>
          </cell>
          <cell r="I583">
            <v>1855.37</v>
          </cell>
          <cell r="J583">
            <v>1857.45</v>
          </cell>
          <cell r="K583">
            <v>1858.36</v>
          </cell>
          <cell r="L583">
            <v>1895.95</v>
          </cell>
          <cell r="M583">
            <v>1876.38</v>
          </cell>
          <cell r="N583">
            <v>2279.1999999999998</v>
          </cell>
          <cell r="O583">
            <v>1537.49</v>
          </cell>
          <cell r="P583">
            <v>1940.46</v>
          </cell>
          <cell r="Q583">
            <v>1925.87</v>
          </cell>
          <cell r="R583">
            <v>2002.89</v>
          </cell>
          <cell r="S583">
            <v>22755.56</v>
          </cell>
        </row>
        <row r="584">
          <cell r="E584" t="str">
            <v>Total Selling Expenses</v>
          </cell>
          <cell r="F584" t="str">
            <v>$</v>
          </cell>
          <cell r="S584">
            <v>846134.34000000008</v>
          </cell>
        </row>
        <row r="586">
          <cell r="D586" t="str">
            <v>Total Administrative and General Charges Incurred:</v>
          </cell>
        </row>
        <row r="587">
          <cell r="D587">
            <v>920000</v>
          </cell>
          <cell r="E587" t="str">
            <v xml:space="preserve">  Administrative and General Salaries</v>
          </cell>
          <cell r="F587" t="str">
            <v>$</v>
          </cell>
          <cell r="G587">
            <v>1742943.58</v>
          </cell>
          <cell r="H587">
            <v>1520408.64</v>
          </cell>
          <cell r="I587">
            <v>1439502.31</v>
          </cell>
          <cell r="J587">
            <v>1743654.28</v>
          </cell>
          <cell r="K587">
            <v>1726417.23</v>
          </cell>
          <cell r="L587">
            <v>1886253.87</v>
          </cell>
          <cell r="M587">
            <v>1786948.9</v>
          </cell>
          <cell r="N587">
            <v>1902645.94</v>
          </cell>
          <cell r="O587">
            <v>1702733.02</v>
          </cell>
          <cell r="P587">
            <v>1697665.77</v>
          </cell>
          <cell r="Q587">
            <v>1913802.3</v>
          </cell>
          <cell r="R587">
            <v>1737226.82</v>
          </cell>
          <cell r="S587">
            <v>20800202.66</v>
          </cell>
        </row>
        <row r="588">
          <cell r="D588">
            <v>921000</v>
          </cell>
          <cell r="E588" t="str">
            <v xml:space="preserve">  General Office Supplies and Expenses</v>
          </cell>
          <cell r="G588">
            <v>181039.64</v>
          </cell>
          <cell r="H588">
            <v>191073.08</v>
          </cell>
          <cell r="I588">
            <v>227513.57</v>
          </cell>
          <cell r="J588">
            <v>236815.21</v>
          </cell>
          <cell r="K588">
            <v>246891.02</v>
          </cell>
          <cell r="L588">
            <v>321862.13</v>
          </cell>
          <cell r="M588">
            <v>168310.23</v>
          </cell>
          <cell r="N588">
            <v>202513.46</v>
          </cell>
          <cell r="O588">
            <v>225972.86</v>
          </cell>
          <cell r="P588">
            <v>177391.17</v>
          </cell>
          <cell r="Q588">
            <v>244336.04</v>
          </cell>
          <cell r="R588">
            <v>401812.56</v>
          </cell>
          <cell r="S588">
            <v>2825530.97</v>
          </cell>
        </row>
        <row r="589">
          <cell r="D589">
            <v>923000</v>
          </cell>
          <cell r="E589" t="str">
            <v xml:space="preserve">  Outside Services</v>
          </cell>
          <cell r="G589">
            <v>11485.12</v>
          </cell>
          <cell r="H589">
            <v>29239.3</v>
          </cell>
          <cell r="I589">
            <v>142728.57999999999</v>
          </cell>
          <cell r="J589">
            <v>73554.03</v>
          </cell>
          <cell r="K589">
            <v>51719.21</v>
          </cell>
          <cell r="L589">
            <v>54980.72</v>
          </cell>
          <cell r="M589">
            <v>72516.25</v>
          </cell>
          <cell r="N589">
            <v>84989.1</v>
          </cell>
          <cell r="O589">
            <v>112522.95</v>
          </cell>
          <cell r="P589">
            <v>164594.5</v>
          </cell>
          <cell r="Q589">
            <v>108069.32</v>
          </cell>
          <cell r="R589">
            <v>150816.51999999999</v>
          </cell>
          <cell r="S589">
            <v>1057215.6000000001</v>
          </cell>
        </row>
        <row r="590">
          <cell r="D590">
            <v>924000</v>
          </cell>
          <cell r="E590" t="str">
            <v xml:space="preserve">  Liability and Other Insurance</v>
          </cell>
          <cell r="G590">
            <v>32602.93</v>
          </cell>
          <cell r="H590">
            <v>18865.21</v>
          </cell>
          <cell r="I590">
            <v>88024.57</v>
          </cell>
          <cell r="J590">
            <v>27000.25</v>
          </cell>
          <cell r="K590">
            <v>15988.81</v>
          </cell>
          <cell r="L590">
            <v>103144.63</v>
          </cell>
          <cell r="M590">
            <v>95760.99</v>
          </cell>
          <cell r="N590">
            <v>-28038.080000000002</v>
          </cell>
          <cell r="O590">
            <v>93003.35</v>
          </cell>
          <cell r="P590">
            <v>44068.84</v>
          </cell>
          <cell r="Q590">
            <v>-19865.939999999999</v>
          </cell>
          <cell r="R590">
            <v>94004.93</v>
          </cell>
          <cell r="S590">
            <v>564560.49</v>
          </cell>
        </row>
        <row r="591">
          <cell r="D591">
            <v>924100</v>
          </cell>
          <cell r="E591" t="str">
            <v xml:space="preserve">  Property Insurance</v>
          </cell>
          <cell r="G591">
            <v>74502.23</v>
          </cell>
          <cell r="H591">
            <v>74502.23</v>
          </cell>
          <cell r="I591">
            <v>73997.179999999993</v>
          </cell>
          <cell r="J591">
            <v>74269.53</v>
          </cell>
          <cell r="K591">
            <v>74269.600000000006</v>
          </cell>
          <cell r="L591">
            <v>74269.600000000006</v>
          </cell>
          <cell r="M591">
            <v>71763.61</v>
          </cell>
          <cell r="N591">
            <v>71763.61</v>
          </cell>
          <cell r="O591">
            <v>77402.97</v>
          </cell>
          <cell r="P591">
            <v>77402.97</v>
          </cell>
          <cell r="Q591">
            <v>82546.58</v>
          </cell>
          <cell r="R591">
            <v>68800.95</v>
          </cell>
          <cell r="S591">
            <v>895491.06</v>
          </cell>
        </row>
        <row r="592">
          <cell r="D592">
            <v>925000</v>
          </cell>
          <cell r="E592" t="str">
            <v xml:space="preserve">  Injuries and Damages</v>
          </cell>
          <cell r="G592">
            <v>93951.54</v>
          </cell>
          <cell r="H592">
            <v>126875.49</v>
          </cell>
          <cell r="I592">
            <v>113204.53</v>
          </cell>
          <cell r="J592">
            <v>127245.28</v>
          </cell>
          <cell r="K592">
            <v>111390.39999999999</v>
          </cell>
          <cell r="L592">
            <v>103594.66</v>
          </cell>
          <cell r="M592">
            <v>166932.79999999999</v>
          </cell>
          <cell r="N592">
            <v>91681.94</v>
          </cell>
          <cell r="O592">
            <v>86865.04</v>
          </cell>
          <cell r="P592">
            <v>145099.16</v>
          </cell>
          <cell r="Q592">
            <v>145233.74</v>
          </cell>
          <cell r="R592">
            <v>386866.2</v>
          </cell>
          <cell r="S592">
            <v>1698940.78</v>
          </cell>
        </row>
        <row r="593">
          <cell r="D593">
            <v>926000</v>
          </cell>
          <cell r="E593" t="str">
            <v xml:space="preserve">  Employee Pensions and Benefits</v>
          </cell>
          <cell r="G593">
            <v>42174.37</v>
          </cell>
          <cell r="H593">
            <v>30852.66</v>
          </cell>
          <cell r="I593">
            <v>60406.239999999998</v>
          </cell>
          <cell r="J593">
            <v>83869.05</v>
          </cell>
          <cell r="K593">
            <v>31752.18</v>
          </cell>
          <cell r="L593">
            <v>63682.14</v>
          </cell>
          <cell r="M593">
            <v>39215.49</v>
          </cell>
          <cell r="N593">
            <v>62073.65</v>
          </cell>
          <cell r="O593">
            <v>45268.31</v>
          </cell>
          <cell r="P593">
            <v>39435.43</v>
          </cell>
          <cell r="Q593">
            <v>50937.7</v>
          </cell>
          <cell r="R593">
            <v>149419.54999999999</v>
          </cell>
          <cell r="S593">
            <v>699086.77</v>
          </cell>
        </row>
        <row r="594">
          <cell r="D594">
            <v>930100</v>
          </cell>
          <cell r="E594" t="str">
            <v xml:space="preserve">  General Advertising</v>
          </cell>
          <cell r="G594">
            <v>18450.12</v>
          </cell>
          <cell r="H594">
            <v>9394.3799999999992</v>
          </cell>
          <cell r="I594">
            <v>15040.71</v>
          </cell>
          <cell r="J594">
            <v>23554.57</v>
          </cell>
          <cell r="K594">
            <v>16962.599999999999</v>
          </cell>
          <cell r="L594">
            <v>41842.019999999997</v>
          </cell>
          <cell r="M594">
            <v>15092.76</v>
          </cell>
          <cell r="N594">
            <v>32556.01</v>
          </cell>
          <cell r="O594">
            <v>38077.82</v>
          </cell>
          <cell r="P594">
            <v>8929.5499999999993</v>
          </cell>
          <cell r="Q594">
            <v>14076.46</v>
          </cell>
          <cell r="R594">
            <v>17748.759999999998</v>
          </cell>
          <cell r="S594">
            <v>251725.76</v>
          </cell>
        </row>
        <row r="595">
          <cell r="D595">
            <v>930200</v>
          </cell>
          <cell r="E595" t="str">
            <v xml:space="preserve">  Miscellaneous General Expenses</v>
          </cell>
          <cell r="G595">
            <v>110109.57</v>
          </cell>
          <cell r="H595">
            <v>26935.35</v>
          </cell>
          <cell r="I595">
            <v>81660.070000000007</v>
          </cell>
          <cell r="J595">
            <v>170433.31</v>
          </cell>
          <cell r="K595">
            <v>38882.239999999998</v>
          </cell>
          <cell r="L595">
            <v>31917.33</v>
          </cell>
          <cell r="M595">
            <v>28250.03</v>
          </cell>
          <cell r="N595">
            <v>32274.06</v>
          </cell>
          <cell r="O595">
            <v>15445.05</v>
          </cell>
          <cell r="P595">
            <v>17672.62</v>
          </cell>
          <cell r="Q595">
            <v>155821.1</v>
          </cell>
          <cell r="R595">
            <v>15347.02</v>
          </cell>
          <cell r="S595">
            <v>724747.75</v>
          </cell>
        </row>
        <row r="596">
          <cell r="D596">
            <v>931000</v>
          </cell>
          <cell r="E596" t="str">
            <v xml:space="preserve">  Rents</v>
          </cell>
          <cell r="G596">
            <v>4290</v>
          </cell>
          <cell r="H596">
            <v>4290</v>
          </cell>
          <cell r="I596">
            <v>4290</v>
          </cell>
          <cell r="J596">
            <v>4290</v>
          </cell>
          <cell r="K596">
            <v>4720</v>
          </cell>
          <cell r="L596">
            <v>4720</v>
          </cell>
          <cell r="M596">
            <v>4720</v>
          </cell>
          <cell r="N596">
            <v>4720</v>
          </cell>
          <cell r="O596">
            <v>4720</v>
          </cell>
          <cell r="P596">
            <v>4720</v>
          </cell>
          <cell r="Q596">
            <v>4720</v>
          </cell>
          <cell r="R596">
            <v>4720</v>
          </cell>
          <cell r="S596">
            <v>54920</v>
          </cell>
        </row>
        <row r="597">
          <cell r="D597">
            <v>932000</v>
          </cell>
          <cell r="E597" t="str">
            <v xml:space="preserve">  Maintenance of General Plant</v>
          </cell>
          <cell r="G597">
            <v>214557.86</v>
          </cell>
          <cell r="H597">
            <v>128448.18</v>
          </cell>
          <cell r="I597">
            <v>184070.22</v>
          </cell>
          <cell r="J597">
            <v>157698.51</v>
          </cell>
          <cell r="K597">
            <v>178634.99</v>
          </cell>
          <cell r="L597">
            <v>178668.39</v>
          </cell>
          <cell r="M597">
            <v>186766.13</v>
          </cell>
          <cell r="N597">
            <v>203439.04</v>
          </cell>
          <cell r="O597">
            <v>202114.79</v>
          </cell>
          <cell r="P597">
            <v>251989.08</v>
          </cell>
          <cell r="Q597">
            <v>130510.35</v>
          </cell>
          <cell r="R597">
            <v>388040.38</v>
          </cell>
          <cell r="S597">
            <v>2404937.92</v>
          </cell>
        </row>
        <row r="598">
          <cell r="E598" t="str">
            <v>Total Administrative and General Charges</v>
          </cell>
          <cell r="F598" t="str">
            <v>$</v>
          </cell>
          <cell r="S598">
            <v>31977359.759999998</v>
          </cell>
        </row>
        <row r="600">
          <cell r="D600" t="str">
            <v>Less:  Admin and Genl Charges Capitalized:</v>
          </cell>
          <cell r="S600">
            <v>4441816.9800000004</v>
          </cell>
        </row>
        <row r="602">
          <cell r="D602" t="str">
            <v>Administrative and General Expenses:</v>
          </cell>
        </row>
        <row r="603">
          <cell r="D603">
            <v>920001</v>
          </cell>
          <cell r="E603" t="str">
            <v xml:space="preserve">  Administrative and General Salaries</v>
          </cell>
          <cell r="F603" t="str">
            <v>$</v>
          </cell>
          <cell r="G603">
            <v>1585301.86</v>
          </cell>
          <cell r="H603">
            <v>1374199.24</v>
          </cell>
          <cell r="I603">
            <v>1279672.99</v>
          </cell>
          <cell r="J603">
            <v>1568064.37</v>
          </cell>
          <cell r="K603">
            <v>1570971.84</v>
          </cell>
          <cell r="L603">
            <v>1706374.13</v>
          </cell>
          <cell r="M603">
            <v>1395383.33</v>
          </cell>
          <cell r="N603">
            <v>1560390.2</v>
          </cell>
          <cell r="O603">
            <v>1431143.74</v>
          </cell>
          <cell r="P603">
            <v>1476598.6</v>
          </cell>
          <cell r="Q603">
            <v>1669280.3</v>
          </cell>
          <cell r="R603">
            <v>1229601.31</v>
          </cell>
          <cell r="S603">
            <v>17846981.91</v>
          </cell>
        </row>
        <row r="604">
          <cell r="D604">
            <v>921001</v>
          </cell>
          <cell r="E604" t="str">
            <v xml:space="preserve">  General Office Supplies and Expenses</v>
          </cell>
          <cell r="G604">
            <v>168714.46</v>
          </cell>
          <cell r="H604">
            <v>178759.47</v>
          </cell>
          <cell r="I604">
            <v>207540.27</v>
          </cell>
          <cell r="J604">
            <v>216739.53</v>
          </cell>
          <cell r="K604">
            <v>228825.13</v>
          </cell>
          <cell r="L604">
            <v>298751.64</v>
          </cell>
          <cell r="M604">
            <v>135659.64000000001</v>
          </cell>
          <cell r="N604">
            <v>175448.94</v>
          </cell>
          <cell r="O604">
            <v>198607.08</v>
          </cell>
          <cell r="P604">
            <v>162136.31</v>
          </cell>
          <cell r="Q604">
            <v>219772.44</v>
          </cell>
          <cell r="R604">
            <v>300136.02</v>
          </cell>
          <cell r="S604">
            <v>2491090.9300000002</v>
          </cell>
        </row>
        <row r="605">
          <cell r="D605">
            <v>923001</v>
          </cell>
          <cell r="E605" t="str">
            <v xml:space="preserve">  Outside Services</v>
          </cell>
          <cell r="G605">
            <v>10371.64</v>
          </cell>
          <cell r="H605">
            <v>25755.75</v>
          </cell>
          <cell r="I605">
            <v>125389.54</v>
          </cell>
          <cell r="J605">
            <v>64884.21</v>
          </cell>
          <cell r="K605">
            <v>46678</v>
          </cell>
          <cell r="L605">
            <v>48852.53</v>
          </cell>
          <cell r="M605">
            <v>59210.6</v>
          </cell>
          <cell r="N605">
            <v>69581.850000000006</v>
          </cell>
          <cell r="O605">
            <v>103962.45</v>
          </cell>
          <cell r="P605">
            <v>141366.19</v>
          </cell>
          <cell r="Q605">
            <v>95555.29</v>
          </cell>
          <cell r="R605">
            <v>120713.14</v>
          </cell>
          <cell r="S605">
            <v>912321.19</v>
          </cell>
        </row>
        <row r="606">
          <cell r="D606">
            <v>924001</v>
          </cell>
          <cell r="E606" t="str">
            <v xml:space="preserve">  Liability and Other Insurance</v>
          </cell>
          <cell r="G606">
            <v>29110.61</v>
          </cell>
          <cell r="H606">
            <v>16963.34</v>
          </cell>
          <cell r="I606">
            <v>84331.4</v>
          </cell>
          <cell r="J606">
            <v>24694.560000000001</v>
          </cell>
          <cell r="K606">
            <v>13647.9</v>
          </cell>
          <cell r="L606">
            <v>98591.46</v>
          </cell>
          <cell r="M606">
            <v>89620.28</v>
          </cell>
          <cell r="N606">
            <v>-31321.23</v>
          </cell>
          <cell r="O606">
            <v>87009.66</v>
          </cell>
          <cell r="P606">
            <v>41720.65</v>
          </cell>
          <cell r="Q606">
            <v>-21810.720000000001</v>
          </cell>
          <cell r="R606">
            <v>81714.38</v>
          </cell>
          <cell r="S606">
            <v>514272.29</v>
          </cell>
        </row>
        <row r="607">
          <cell r="D607">
            <v>924101</v>
          </cell>
          <cell r="E607" t="str">
            <v xml:space="preserve">  Property Insurance</v>
          </cell>
          <cell r="G607">
            <v>65671.48</v>
          </cell>
          <cell r="H607">
            <v>65445.51</v>
          </cell>
          <cell r="I607">
            <v>63632.83</v>
          </cell>
          <cell r="J607">
            <v>64800.08</v>
          </cell>
          <cell r="K607">
            <v>65724.19</v>
          </cell>
          <cell r="L607">
            <v>65118.77</v>
          </cell>
          <cell r="M607">
            <v>51827.7</v>
          </cell>
          <cell r="N607">
            <v>55528.2</v>
          </cell>
          <cell r="O607">
            <v>61592.15</v>
          </cell>
          <cell r="P607">
            <v>64638.73</v>
          </cell>
          <cell r="Q607">
            <v>69227.42</v>
          </cell>
          <cell r="R607">
            <v>42554.32</v>
          </cell>
          <cell r="S607">
            <v>735761.38</v>
          </cell>
        </row>
        <row r="608">
          <cell r="D608">
            <v>925001</v>
          </cell>
          <cell r="E608" t="str">
            <v xml:space="preserve">  Injuries and Damages</v>
          </cell>
          <cell r="G608">
            <v>85366.42</v>
          </cell>
          <cell r="H608">
            <v>116950.44</v>
          </cell>
          <cell r="I608">
            <v>105182.23</v>
          </cell>
          <cell r="J608">
            <v>114641.94</v>
          </cell>
          <cell r="K608">
            <v>100788.6</v>
          </cell>
          <cell r="L608">
            <v>99272.72</v>
          </cell>
          <cell r="M608">
            <v>170503.87</v>
          </cell>
          <cell r="N608">
            <v>75231.240000000005</v>
          </cell>
          <cell r="O608">
            <v>80290.73</v>
          </cell>
          <cell r="P608">
            <v>127079.74</v>
          </cell>
          <cell r="Q608">
            <v>125546.41</v>
          </cell>
          <cell r="R608">
            <v>243831.52</v>
          </cell>
          <cell r="S608">
            <v>1444685.86</v>
          </cell>
        </row>
        <row r="609">
          <cell r="D609">
            <v>926001</v>
          </cell>
          <cell r="E609" t="str">
            <v xml:space="preserve">  Employee Pensions and Benefits</v>
          </cell>
          <cell r="G609">
            <v>37297.440000000002</v>
          </cell>
          <cell r="H609">
            <v>27278.240000000002</v>
          </cell>
          <cell r="I609">
            <v>52748.25</v>
          </cell>
          <cell r="J609">
            <v>77105.98</v>
          </cell>
          <cell r="K609">
            <v>28102.080000000002</v>
          </cell>
          <cell r="L609">
            <v>57410.76</v>
          </cell>
          <cell r="M609">
            <v>28573.17</v>
          </cell>
          <cell r="N609">
            <v>51834.26</v>
          </cell>
          <cell r="O609">
            <v>37620.46</v>
          </cell>
          <cell r="P609">
            <v>33394.47</v>
          </cell>
          <cell r="Q609">
            <v>43428.36</v>
          </cell>
          <cell r="R609">
            <v>93755.76</v>
          </cell>
          <cell r="S609">
            <v>568549.23</v>
          </cell>
        </row>
        <row r="610">
          <cell r="D610">
            <v>930101</v>
          </cell>
          <cell r="E610" t="str">
            <v xml:space="preserve">  General Advertising</v>
          </cell>
          <cell r="G610">
            <v>16239.74</v>
          </cell>
          <cell r="H610">
            <v>8240.11</v>
          </cell>
          <cell r="I610">
            <v>12911.26</v>
          </cell>
          <cell r="J610">
            <v>20518.98</v>
          </cell>
          <cell r="K610">
            <v>14989.87</v>
          </cell>
          <cell r="L610">
            <v>36631.08</v>
          </cell>
          <cell r="M610">
            <v>10853.23</v>
          </cell>
          <cell r="N610">
            <v>25108.560000000001</v>
          </cell>
          <cell r="O610">
            <v>30219.43</v>
          </cell>
          <cell r="P610">
            <v>7441.79</v>
          </cell>
          <cell r="Q610">
            <v>11783.18</v>
          </cell>
          <cell r="R610">
            <v>10899.03</v>
          </cell>
          <cell r="S610">
            <v>205836.26</v>
          </cell>
        </row>
        <row r="611">
          <cell r="D611">
            <v>930201</v>
          </cell>
          <cell r="E611" t="str">
            <v xml:space="preserve">  Miscellaneous General Expenses</v>
          </cell>
          <cell r="G611">
            <v>109352.31</v>
          </cell>
          <cell r="H611">
            <v>26801.17</v>
          </cell>
          <cell r="I611">
            <v>79588.429999999993</v>
          </cell>
          <cell r="J611">
            <v>171983.13</v>
          </cell>
          <cell r="K611">
            <v>38314.35</v>
          </cell>
          <cell r="L611">
            <v>31616.63</v>
          </cell>
          <cell r="M611">
            <v>24565.41</v>
          </cell>
          <cell r="N611">
            <v>31665.19</v>
          </cell>
          <cell r="O611">
            <v>15197.12</v>
          </cell>
          <cell r="P611">
            <v>17237.2</v>
          </cell>
          <cell r="Q611">
            <v>155544.31</v>
          </cell>
          <cell r="R611">
            <v>16137.58</v>
          </cell>
          <cell r="S611">
            <v>718002.83</v>
          </cell>
        </row>
        <row r="612">
          <cell r="D612">
            <v>931001</v>
          </cell>
          <cell r="E612" t="str">
            <v xml:space="preserve">  Rents</v>
          </cell>
          <cell r="G612">
            <v>3776.05</v>
          </cell>
          <cell r="H612">
            <v>3762.89</v>
          </cell>
          <cell r="I612">
            <v>3682.63</v>
          </cell>
          <cell r="J612">
            <v>3737.13</v>
          </cell>
          <cell r="K612">
            <v>4171.07</v>
          </cell>
          <cell r="L612">
            <v>4132.18</v>
          </cell>
          <cell r="M612">
            <v>3394.16</v>
          </cell>
          <cell r="N612">
            <v>3640.26</v>
          </cell>
          <cell r="O612">
            <v>3745.9</v>
          </cell>
          <cell r="P612">
            <v>3933.6</v>
          </cell>
          <cell r="Q612">
            <v>3951.04</v>
          </cell>
          <cell r="R612">
            <v>2898.42</v>
          </cell>
          <cell r="S612">
            <v>44825.33</v>
          </cell>
        </row>
        <row r="613">
          <cell r="D613">
            <v>932001</v>
          </cell>
          <cell r="E613" t="str">
            <v xml:space="preserve">  Maintenance of General Plant</v>
          </cell>
          <cell r="G613">
            <v>203216.94</v>
          </cell>
          <cell r="H613">
            <v>118417.02</v>
          </cell>
          <cell r="I613">
            <v>165066.57</v>
          </cell>
          <cell r="J613">
            <v>144328.87</v>
          </cell>
          <cell r="K613">
            <v>161718.53</v>
          </cell>
          <cell r="L613">
            <v>161953.04999999999</v>
          </cell>
          <cell r="M613">
            <v>153350.76</v>
          </cell>
          <cell r="N613">
            <v>169705.52</v>
          </cell>
          <cell r="O613">
            <v>184831.54</v>
          </cell>
          <cell r="P613">
            <v>214549.86</v>
          </cell>
          <cell r="Q613">
            <v>114956.32</v>
          </cell>
          <cell r="R613">
            <v>261120.59</v>
          </cell>
          <cell r="S613">
            <v>2053215.57</v>
          </cell>
        </row>
        <row r="614">
          <cell r="E614" t="str">
            <v>Total Administrative and General Expenses</v>
          </cell>
          <cell r="F614" t="str">
            <v>$</v>
          </cell>
          <cell r="S614">
            <v>27535542.779999997</v>
          </cell>
        </row>
        <row r="708">
          <cell r="D708" t="str">
            <v>Gas Supply Expenses:</v>
          </cell>
          <cell r="E708"/>
          <cell r="F708"/>
          <cell r="S708"/>
        </row>
        <row r="709">
          <cell r="D709">
            <v>803001</v>
          </cell>
          <cell r="E709" t="str">
            <v xml:space="preserve">  Gas Purchases - Transmission Line - Firm</v>
          </cell>
          <cell r="F709" t="str">
            <v>$</v>
          </cell>
          <cell r="G709">
            <v>1536146.95</v>
          </cell>
          <cell r="H709">
            <v>2901349.46</v>
          </cell>
          <cell r="I709">
            <v>3267575.96</v>
          </cell>
          <cell r="J709">
            <v>3095354.6</v>
          </cell>
          <cell r="K709">
            <v>2086981.04</v>
          </cell>
          <cell r="L709">
            <v>-434676.96</v>
          </cell>
          <cell r="M709">
            <v>1077416.9099999999</v>
          </cell>
          <cell r="N709">
            <v>349343.16</v>
          </cell>
          <cell r="O709">
            <v>395502.85</v>
          </cell>
          <cell r="P709">
            <v>378753.95</v>
          </cell>
          <cell r="Q709">
            <v>492125.56</v>
          </cell>
          <cell r="R709">
            <v>488090.54</v>
          </cell>
          <cell r="S709">
            <v>15633964.02</v>
          </cell>
        </row>
        <row r="710">
          <cell r="D710">
            <v>803002</v>
          </cell>
          <cell r="E710" t="str">
            <v xml:space="preserve">  Gas Purchases - Trans. Line - Curtailable</v>
          </cell>
          <cell r="F710"/>
          <cell r="G710">
            <v>633804.93000000005</v>
          </cell>
          <cell r="H710">
            <v>714706.13</v>
          </cell>
          <cell r="I710">
            <v>909128.07</v>
          </cell>
          <cell r="J710">
            <v>861095.68</v>
          </cell>
          <cell r="K710">
            <v>771970.99</v>
          </cell>
          <cell r="L710">
            <v>467588.14</v>
          </cell>
          <cell r="M710">
            <v>206274.7</v>
          </cell>
          <cell r="N710">
            <v>340991.48</v>
          </cell>
          <cell r="O710">
            <v>324512.90000000002</v>
          </cell>
          <cell r="P710">
            <v>358363.23</v>
          </cell>
          <cell r="Q710">
            <v>443762.95</v>
          </cell>
          <cell r="R710">
            <v>356689.9</v>
          </cell>
          <cell r="S710">
            <v>6388889.1000000006</v>
          </cell>
        </row>
        <row r="711">
          <cell r="D711">
            <v>803003</v>
          </cell>
          <cell r="E711" t="str">
            <v xml:space="preserve">  Gas Purchases - Trans. Line - Clearing</v>
          </cell>
          <cell r="F711"/>
          <cell r="G711">
            <v>113301.34</v>
          </cell>
          <cell r="H711">
            <v>806430.9</v>
          </cell>
          <cell r="I711">
            <v>8277.15</v>
          </cell>
          <cell r="J711">
            <v>0</v>
          </cell>
          <cell r="K711">
            <v>0</v>
          </cell>
          <cell r="L711">
            <v>0</v>
          </cell>
          <cell r="M711">
            <v>844563.68</v>
          </cell>
          <cell r="N711">
            <v>861178.55</v>
          </cell>
          <cell r="O711">
            <v>1052022.1499999999</v>
          </cell>
          <cell r="P711">
            <v>1172123.8999999999</v>
          </cell>
          <cell r="Q711">
            <v>404977.43</v>
          </cell>
          <cell r="R711">
            <v>726095.82</v>
          </cell>
          <cell r="S711">
            <v>5988970.9199999999</v>
          </cell>
        </row>
        <row r="712">
          <cell r="D712">
            <v>803005</v>
          </cell>
          <cell r="E712" t="str">
            <v xml:space="preserve">  Gas Purchases For Generation</v>
          </cell>
          <cell r="F712"/>
          <cell r="G712">
            <v>234846.72</v>
          </cell>
          <cell r="H712">
            <v>37343.26</v>
          </cell>
          <cell r="I712">
            <v>101507.94</v>
          </cell>
          <cell r="J712">
            <v>157192.38</v>
          </cell>
          <cell r="K712">
            <v>53834.85</v>
          </cell>
          <cell r="L712">
            <v>658179.81999999995</v>
          </cell>
          <cell r="M712">
            <v>754754.7</v>
          </cell>
          <cell r="N712">
            <v>1881407.27</v>
          </cell>
          <cell r="O712">
            <v>1004066.58</v>
          </cell>
          <cell r="P712">
            <v>1255762.3400000001</v>
          </cell>
          <cell r="Q712">
            <v>843989.5</v>
          </cell>
          <cell r="R712">
            <v>709492.45</v>
          </cell>
          <cell r="S712">
            <v>7692377.8100000005</v>
          </cell>
        </row>
        <row r="713">
          <cell r="D713">
            <v>803010</v>
          </cell>
          <cell r="E713" t="str">
            <v xml:space="preserve">  Storage Capacity Charges</v>
          </cell>
          <cell r="F713"/>
          <cell r="G713">
            <v>154801.63</v>
          </cell>
          <cell r="H713">
            <v>154693.43</v>
          </cell>
          <cell r="I713">
            <v>151670.84</v>
          </cell>
          <cell r="J713">
            <v>137711.35</v>
          </cell>
          <cell r="K713">
            <v>104042.63</v>
          </cell>
          <cell r="L713">
            <v>80487.34</v>
          </cell>
          <cell r="M713">
            <v>72405.66</v>
          </cell>
          <cell r="N713">
            <v>91198.84</v>
          </cell>
          <cell r="O713">
            <v>100223.97</v>
          </cell>
          <cell r="P713">
            <v>120614.55</v>
          </cell>
          <cell r="Q713">
            <v>130998.95</v>
          </cell>
          <cell r="R713">
            <v>133020.51999999999</v>
          </cell>
          <cell r="S713">
            <v>1431869.71</v>
          </cell>
        </row>
        <row r="714">
          <cell r="D714">
            <v>803011</v>
          </cell>
          <cell r="E714" t="str">
            <v xml:space="preserve">  Storage Services</v>
          </cell>
          <cell r="F714"/>
          <cell r="G714">
            <v>375.22</v>
          </cell>
          <cell r="H714">
            <v>3096.06</v>
          </cell>
          <cell r="I714">
            <v>5596.26</v>
          </cell>
          <cell r="J714">
            <v>6033.93</v>
          </cell>
          <cell r="K714">
            <v>7305.98</v>
          </cell>
          <cell r="L714">
            <v>8230.2999999999993</v>
          </cell>
          <cell r="M714">
            <v>5581.98</v>
          </cell>
          <cell r="N714">
            <v>5258.45</v>
          </cell>
          <cell r="O714">
            <v>5429.16</v>
          </cell>
          <cell r="P714">
            <v>5062.72</v>
          </cell>
          <cell r="Q714">
            <v>1973.7</v>
          </cell>
          <cell r="R714">
            <v>3573.62</v>
          </cell>
          <cell r="S714">
            <v>57517.38</v>
          </cell>
        </row>
        <row r="715">
          <cell r="D715">
            <v>803020</v>
          </cell>
          <cell r="E715" t="str">
            <v xml:space="preserve">  Transmission Capacity Charges</v>
          </cell>
          <cell r="F715"/>
          <cell r="G715">
            <v>699999.17</v>
          </cell>
          <cell r="H715">
            <v>683691.95</v>
          </cell>
          <cell r="I715">
            <v>699999.17</v>
          </cell>
          <cell r="J715">
            <v>699999.17</v>
          </cell>
          <cell r="K715">
            <v>667508.22</v>
          </cell>
          <cell r="L715">
            <v>699999.17</v>
          </cell>
          <cell r="M715">
            <v>683691.95</v>
          </cell>
          <cell r="N715">
            <v>699999.17</v>
          </cell>
          <cell r="O715">
            <v>709678.95</v>
          </cell>
          <cell r="P715">
            <v>702451.17</v>
          </cell>
          <cell r="Q715">
            <v>707191.17</v>
          </cell>
          <cell r="R715">
            <v>691236.95</v>
          </cell>
          <cell r="S715">
            <v>8345446.21</v>
          </cell>
        </row>
        <row r="716">
          <cell r="D716">
            <v>803021</v>
          </cell>
          <cell r="E716" t="str">
            <v xml:space="preserve">  Transmission Services - Firm</v>
          </cell>
          <cell r="F716"/>
          <cell r="G716">
            <v>7124.24</v>
          </cell>
          <cell r="H716">
            <v>14908.2</v>
          </cell>
          <cell r="I716">
            <v>30413.040000000001</v>
          </cell>
          <cell r="J716">
            <v>47944.36</v>
          </cell>
          <cell r="K716">
            <v>21283.98</v>
          </cell>
          <cell r="L716">
            <v>7471.1</v>
          </cell>
          <cell r="M716">
            <v>3157.31</v>
          </cell>
          <cell r="N716">
            <v>3952.23</v>
          </cell>
          <cell r="O716">
            <v>1464.01</v>
          </cell>
          <cell r="P716">
            <v>2283.9499999999998</v>
          </cell>
          <cell r="Q716">
            <v>2600.11</v>
          </cell>
          <cell r="R716">
            <v>2860.14</v>
          </cell>
          <cell r="S716">
            <v>145462.67000000001</v>
          </cell>
        </row>
        <row r="717">
          <cell r="D717">
            <v>803022</v>
          </cell>
          <cell r="E717" t="str">
            <v xml:space="preserve">  Transmission Services - Curtail</v>
          </cell>
          <cell r="F717"/>
          <cell r="G717">
            <v>2897.32</v>
          </cell>
          <cell r="H717">
            <v>3480.24</v>
          </cell>
          <cell r="I717">
            <v>5637.8</v>
          </cell>
          <cell r="J717">
            <v>8212.26</v>
          </cell>
          <cell r="K717">
            <v>3769.94</v>
          </cell>
          <cell r="L717">
            <v>2415.31</v>
          </cell>
          <cell r="M717">
            <v>1469.55</v>
          </cell>
          <cell r="N717">
            <v>2364.2199999999998</v>
          </cell>
          <cell r="O717">
            <v>922.57</v>
          </cell>
          <cell r="P717">
            <v>1872.65</v>
          </cell>
          <cell r="Q717">
            <v>1963.81</v>
          </cell>
          <cell r="R717">
            <v>1953.68</v>
          </cell>
          <cell r="S717">
            <v>36959.35</v>
          </cell>
        </row>
        <row r="718">
          <cell r="D718">
            <v>803023</v>
          </cell>
          <cell r="E718" t="str">
            <v xml:space="preserve">  Transmission Services - Clearing</v>
          </cell>
          <cell r="F718"/>
          <cell r="G718">
            <v>154.25</v>
          </cell>
          <cell r="H718">
            <v>2234.87</v>
          </cell>
          <cell r="I718">
            <v>-2234.86</v>
          </cell>
          <cell r="J718">
            <v>0</v>
          </cell>
          <cell r="K718">
            <v>0</v>
          </cell>
          <cell r="L718">
            <v>0</v>
          </cell>
          <cell r="M718">
            <v>4337.62</v>
          </cell>
          <cell r="N718">
            <v>-1930.99</v>
          </cell>
          <cell r="O718">
            <v>1230.81</v>
          </cell>
          <cell r="P718">
            <v>1182.77</v>
          </cell>
          <cell r="Q718">
            <v>1172.48</v>
          </cell>
          <cell r="R718">
            <v>719.23</v>
          </cell>
          <cell r="S718">
            <v>6866.18</v>
          </cell>
        </row>
        <row r="719">
          <cell r="D719">
            <v>803025</v>
          </cell>
          <cell r="E719" t="str">
            <v xml:space="preserve">  Transmission Services - Generation</v>
          </cell>
          <cell r="F719"/>
          <cell r="G719">
            <v>1084.55</v>
          </cell>
          <cell r="H719">
            <v>206.28</v>
          </cell>
          <cell r="I719">
            <v>575.98</v>
          </cell>
          <cell r="J719">
            <v>1279.5899999999999</v>
          </cell>
          <cell r="K719">
            <v>288.82</v>
          </cell>
          <cell r="L719">
            <v>3716.81</v>
          </cell>
          <cell r="M719">
            <v>4548.41</v>
          </cell>
          <cell r="N719">
            <v>11870.73</v>
          </cell>
          <cell r="O719">
            <v>869.32</v>
          </cell>
          <cell r="P719">
            <v>5486.48</v>
          </cell>
          <cell r="Q719">
            <v>3693.62</v>
          </cell>
          <cell r="R719">
            <v>3475.54</v>
          </cell>
          <cell r="S719">
            <v>37096.129999999997</v>
          </cell>
        </row>
        <row r="720">
          <cell r="D720">
            <v>804001</v>
          </cell>
          <cell r="E720" t="str">
            <v xml:space="preserve">  Natural Gas City Gate Purchases</v>
          </cell>
          <cell r="F720"/>
          <cell r="G720">
            <v>0</v>
          </cell>
          <cell r="H720">
            <v>0</v>
          </cell>
          <cell r="I720">
            <v>0</v>
          </cell>
          <cell r="J720">
            <v>0</v>
          </cell>
          <cell r="K720">
            <v>0</v>
          </cell>
          <cell r="L720">
            <v>0</v>
          </cell>
          <cell r="M720">
            <v>0</v>
          </cell>
          <cell r="N720">
            <v>0</v>
          </cell>
          <cell r="O720">
            <v>0</v>
          </cell>
          <cell r="P720">
            <v>0</v>
          </cell>
          <cell r="Q720">
            <v>0</v>
          </cell>
          <cell r="R720">
            <v>0</v>
          </cell>
          <cell r="S720">
            <v>0</v>
          </cell>
        </row>
        <row r="721">
          <cell r="D721">
            <v>804002</v>
          </cell>
          <cell r="E721" t="str">
            <v xml:space="preserve">  Gas Purchases - City Gate - Firm</v>
          </cell>
          <cell r="F721"/>
          <cell r="G721">
            <v>0</v>
          </cell>
          <cell r="H721">
            <v>0</v>
          </cell>
          <cell r="I721">
            <v>0</v>
          </cell>
          <cell r="J721">
            <v>0</v>
          </cell>
          <cell r="K721">
            <v>0</v>
          </cell>
          <cell r="L721">
            <v>0</v>
          </cell>
          <cell r="M721">
            <v>0</v>
          </cell>
          <cell r="N721">
            <v>0</v>
          </cell>
          <cell r="O721">
            <v>0</v>
          </cell>
          <cell r="P721">
            <v>0</v>
          </cell>
          <cell r="Q721">
            <v>0</v>
          </cell>
          <cell r="R721">
            <v>0</v>
          </cell>
          <cell r="S721">
            <v>0</v>
          </cell>
        </row>
        <row r="722">
          <cell r="D722">
            <v>804003</v>
          </cell>
          <cell r="E722" t="str">
            <v xml:space="preserve">  Gas Purchases - City Gate - Curtail</v>
          </cell>
          <cell r="F722"/>
          <cell r="G722">
            <v>0</v>
          </cell>
          <cell r="H722">
            <v>0</v>
          </cell>
          <cell r="I722">
            <v>0</v>
          </cell>
          <cell r="J722">
            <v>0</v>
          </cell>
          <cell r="K722">
            <v>0</v>
          </cell>
          <cell r="L722">
            <v>0</v>
          </cell>
          <cell r="M722">
            <v>0</v>
          </cell>
          <cell r="N722">
            <v>0</v>
          </cell>
          <cell r="O722">
            <v>0</v>
          </cell>
          <cell r="P722">
            <v>0</v>
          </cell>
          <cell r="Q722">
            <v>0</v>
          </cell>
          <cell r="R722">
            <v>0</v>
          </cell>
          <cell r="S722">
            <v>0</v>
          </cell>
        </row>
        <row r="723">
          <cell r="D723">
            <v>804004</v>
          </cell>
          <cell r="E723" t="str">
            <v xml:space="preserve">  Gas Purchases - City Gate - Clearing</v>
          </cell>
          <cell r="F723"/>
          <cell r="G723">
            <v>0</v>
          </cell>
          <cell r="H723">
            <v>0</v>
          </cell>
          <cell r="I723">
            <v>0</v>
          </cell>
          <cell r="J723">
            <v>0</v>
          </cell>
          <cell r="K723">
            <v>0</v>
          </cell>
          <cell r="L723">
            <v>0</v>
          </cell>
          <cell r="M723">
            <v>0</v>
          </cell>
          <cell r="N723">
            <v>0</v>
          </cell>
          <cell r="O723">
            <v>0</v>
          </cell>
          <cell r="P723">
            <v>0</v>
          </cell>
          <cell r="Q723">
            <v>0</v>
          </cell>
          <cell r="R723">
            <v>0</v>
          </cell>
          <cell r="S723">
            <v>0</v>
          </cell>
        </row>
        <row r="724">
          <cell r="D724">
            <v>805000</v>
          </cell>
          <cell r="E724" t="str">
            <v xml:space="preserve">  Propane - Peak Shaving</v>
          </cell>
          <cell r="F724"/>
          <cell r="G724">
            <v>0</v>
          </cell>
          <cell r="H724">
            <v>0</v>
          </cell>
          <cell r="I724">
            <v>0</v>
          </cell>
          <cell r="J724">
            <v>1151.57</v>
          </cell>
          <cell r="K724">
            <v>0</v>
          </cell>
          <cell r="L724">
            <v>0</v>
          </cell>
          <cell r="M724">
            <v>0</v>
          </cell>
          <cell r="N724">
            <v>0</v>
          </cell>
          <cell r="O724">
            <v>0</v>
          </cell>
          <cell r="P724">
            <v>0</v>
          </cell>
          <cell r="Q724">
            <v>0</v>
          </cell>
          <cell r="R724">
            <v>0</v>
          </cell>
          <cell r="S724">
            <v>1151.57</v>
          </cell>
        </row>
        <row r="725">
          <cell r="D725">
            <v>807400</v>
          </cell>
          <cell r="E725" t="str">
            <v xml:space="preserve">  Purchased Gas Calculation Expense</v>
          </cell>
          <cell r="F725"/>
          <cell r="G725">
            <v>0</v>
          </cell>
          <cell r="H725">
            <v>0</v>
          </cell>
          <cell r="I725">
            <v>0</v>
          </cell>
          <cell r="J725">
            <v>0</v>
          </cell>
          <cell r="K725">
            <v>0</v>
          </cell>
          <cell r="L725">
            <v>0</v>
          </cell>
          <cell r="M725">
            <v>0</v>
          </cell>
          <cell r="N725">
            <v>0</v>
          </cell>
          <cell r="O725">
            <v>0</v>
          </cell>
          <cell r="P725">
            <v>0</v>
          </cell>
          <cell r="Q725">
            <v>0</v>
          </cell>
          <cell r="R725">
            <v>0</v>
          </cell>
          <cell r="S725">
            <v>0</v>
          </cell>
        </row>
        <row r="726">
          <cell r="D726">
            <v>807500</v>
          </cell>
          <cell r="E726" t="str">
            <v xml:space="preserve">  Other Purchased Gas Expense</v>
          </cell>
          <cell r="F726"/>
          <cell r="G726">
            <v>8026.56</v>
          </cell>
          <cell r="H726">
            <v>16994.29</v>
          </cell>
          <cell r="I726">
            <v>25751.07</v>
          </cell>
          <cell r="J726">
            <v>19634.61</v>
          </cell>
          <cell r="K726">
            <v>18140.36</v>
          </cell>
          <cell r="L726">
            <v>32197.96</v>
          </cell>
          <cell r="M726">
            <v>17911.54</v>
          </cell>
          <cell r="N726">
            <v>11858.29</v>
          </cell>
          <cell r="O726">
            <v>17893.25</v>
          </cell>
          <cell r="P726">
            <v>21357.81</v>
          </cell>
          <cell r="Q726">
            <v>22641.48</v>
          </cell>
          <cell r="R726">
            <v>63621.33</v>
          </cell>
          <cell r="S726">
            <v>276028.55</v>
          </cell>
        </row>
        <row r="727">
          <cell r="D727">
            <v>808100</v>
          </cell>
          <cell r="E727" t="str">
            <v xml:space="preserve">  Gas Supply Withdrawn From Storage - Firm</v>
          </cell>
          <cell r="F727"/>
          <cell r="G727">
            <v>0</v>
          </cell>
          <cell r="H727">
            <v>131171.45000000001</v>
          </cell>
          <cell r="I727">
            <v>1888469.28</v>
          </cell>
          <cell r="J727">
            <v>2122653.5499999998</v>
          </cell>
          <cell r="K727">
            <v>2518524.7400000002</v>
          </cell>
          <cell r="L727">
            <v>2909905.59</v>
          </cell>
          <cell r="M727">
            <v>90631.35</v>
          </cell>
          <cell r="N727">
            <v>207525.76000000001</v>
          </cell>
          <cell r="O727">
            <v>95483.69</v>
          </cell>
          <cell r="P727">
            <v>53365.95</v>
          </cell>
          <cell r="Q727">
            <v>76520.62</v>
          </cell>
          <cell r="R727">
            <v>96243.36</v>
          </cell>
          <cell r="S727">
            <v>10190495.339999996</v>
          </cell>
        </row>
        <row r="728">
          <cell r="D728">
            <v>808200</v>
          </cell>
          <cell r="E728" t="str">
            <v xml:space="preserve">  Gas Supply Delivered to Storage - Firm</v>
          </cell>
          <cell r="F728"/>
          <cell r="G728">
            <v>-113830.81</v>
          </cell>
          <cell r="H728">
            <v>-811761.83</v>
          </cell>
          <cell r="I728">
            <v>-11638.55</v>
          </cell>
          <cell r="J728">
            <v>-6033.93</v>
          </cell>
          <cell r="K728">
            <v>-7305.98</v>
          </cell>
          <cell r="L728">
            <v>-8230.2999999999993</v>
          </cell>
          <cell r="M728">
            <v>-854483.28</v>
          </cell>
          <cell r="N728">
            <v>-864506.01</v>
          </cell>
          <cell r="O728">
            <v>-1058682.1200000001</v>
          </cell>
          <cell r="P728">
            <v>-1178369.3899999999</v>
          </cell>
          <cell r="Q728">
            <v>-408123.61</v>
          </cell>
          <cell r="R728">
            <v>-730388.67</v>
          </cell>
          <cell r="S728">
            <v>-6053354.4800000014</v>
          </cell>
        </row>
        <row r="729">
          <cell r="D729"/>
          <cell r="E729" t="str">
            <v>Total Before Other Departments</v>
          </cell>
          <cell r="F729"/>
          <cell r="S729">
            <v>50179740.460000001</v>
          </cell>
        </row>
        <row r="730">
          <cell r="D730">
            <v>813000</v>
          </cell>
          <cell r="E730" t="str">
            <v xml:space="preserve">  Other Gas Supply Expenses</v>
          </cell>
          <cell r="F730"/>
          <cell r="G730">
            <v>0</v>
          </cell>
          <cell r="H730">
            <v>0</v>
          </cell>
          <cell r="I730">
            <v>35521.08</v>
          </cell>
          <cell r="J730">
            <v>36100.9</v>
          </cell>
          <cell r="K730">
            <v>21660.54</v>
          </cell>
          <cell r="L730">
            <v>20760.54</v>
          </cell>
          <cell r="M730">
            <v>0</v>
          </cell>
          <cell r="N730">
            <v>17</v>
          </cell>
          <cell r="O730">
            <v>0</v>
          </cell>
          <cell r="P730">
            <v>0</v>
          </cell>
          <cell r="Q730">
            <v>0</v>
          </cell>
          <cell r="R730">
            <v>7.05</v>
          </cell>
          <cell r="S730">
            <v>114067.11</v>
          </cell>
        </row>
        <row r="731">
          <cell r="D731">
            <v>813001</v>
          </cell>
          <cell r="E731" t="str">
            <v xml:space="preserve">  Gas Refunds Applied</v>
          </cell>
          <cell r="F731"/>
          <cell r="G731">
            <v>0</v>
          </cell>
          <cell r="H731">
            <v>0</v>
          </cell>
          <cell r="I731">
            <v>0</v>
          </cell>
          <cell r="J731">
            <v>0</v>
          </cell>
          <cell r="K731">
            <v>0</v>
          </cell>
          <cell r="L731">
            <v>0</v>
          </cell>
          <cell r="M731">
            <v>0</v>
          </cell>
          <cell r="N731">
            <v>0</v>
          </cell>
          <cell r="O731">
            <v>-2158</v>
          </cell>
          <cell r="P731">
            <v>0</v>
          </cell>
          <cell r="Q731">
            <v>0</v>
          </cell>
          <cell r="R731">
            <v>0</v>
          </cell>
          <cell r="S731">
            <v>-2158</v>
          </cell>
        </row>
        <row r="732">
          <cell r="D732"/>
          <cell r="E732" t="str">
            <v>Total Gas Supply Expenses</v>
          </cell>
          <cell r="F732" t="str">
            <v>$</v>
          </cell>
          <cell r="S732">
            <v>50291649.57</v>
          </cell>
        </row>
        <row r="733">
          <cell r="D733"/>
          <cell r="E733"/>
          <cell r="F733"/>
          <cell r="S733"/>
        </row>
        <row r="736">
          <cell r="D736" t="str">
            <v>Distribution Operation:</v>
          </cell>
          <cell r="E736"/>
          <cell r="F736"/>
          <cell r="S736"/>
        </row>
        <row r="737">
          <cell r="D737">
            <v>870000</v>
          </cell>
          <cell r="E737" t="str">
            <v xml:space="preserve">  Supervision and Engineering</v>
          </cell>
          <cell r="F737" t="str">
            <v>$</v>
          </cell>
          <cell r="G737">
            <v>109245.83</v>
          </cell>
          <cell r="H737">
            <v>109220.36</v>
          </cell>
          <cell r="I737">
            <v>116821.99</v>
          </cell>
          <cell r="J737">
            <v>144689.44</v>
          </cell>
          <cell r="K737">
            <v>154277.46</v>
          </cell>
          <cell r="L737">
            <v>141192.97</v>
          </cell>
          <cell r="M737">
            <v>144601.32999999999</v>
          </cell>
          <cell r="N737">
            <v>151269.60999999999</v>
          </cell>
          <cell r="O737">
            <v>133618.65</v>
          </cell>
          <cell r="P737">
            <v>121864.37</v>
          </cell>
          <cell r="Q737">
            <v>147037</v>
          </cell>
          <cell r="R737">
            <v>126497.32</v>
          </cell>
          <cell r="S737">
            <v>1600336.33</v>
          </cell>
        </row>
        <row r="738">
          <cell r="D738">
            <v>871000</v>
          </cell>
          <cell r="E738" t="str">
            <v xml:space="preserve">  Distribution Load Dispatching</v>
          </cell>
          <cell r="F738"/>
          <cell r="G738">
            <v>42215.24</v>
          </cell>
          <cell r="H738">
            <v>53324.6</v>
          </cell>
          <cell r="I738">
            <v>51257.27</v>
          </cell>
          <cell r="J738">
            <v>51144.25</v>
          </cell>
          <cell r="K738">
            <v>46625.62</v>
          </cell>
          <cell r="L738">
            <v>47363.86</v>
          </cell>
          <cell r="M738">
            <v>45968.87</v>
          </cell>
          <cell r="N738">
            <v>51803.22</v>
          </cell>
          <cell r="O738">
            <v>49427.75</v>
          </cell>
          <cell r="P738">
            <v>50338.76</v>
          </cell>
          <cell r="Q738">
            <v>49107.72</v>
          </cell>
          <cell r="R738">
            <v>46445.2</v>
          </cell>
          <cell r="S738">
            <v>585022.36</v>
          </cell>
        </row>
        <row r="739">
          <cell r="D739">
            <v>871001</v>
          </cell>
          <cell r="E739" t="str">
            <v xml:space="preserve">  Propane Used - Operations</v>
          </cell>
          <cell r="F739"/>
          <cell r="G739">
            <v>0</v>
          </cell>
          <cell r="H739">
            <v>0</v>
          </cell>
          <cell r="I739">
            <v>6.25</v>
          </cell>
          <cell r="J739">
            <v>20.420000000000002</v>
          </cell>
          <cell r="K739">
            <v>0</v>
          </cell>
          <cell r="L739">
            <v>0</v>
          </cell>
          <cell r="M739">
            <v>0</v>
          </cell>
          <cell r="N739">
            <v>0</v>
          </cell>
          <cell r="O739">
            <v>0</v>
          </cell>
          <cell r="P739">
            <v>0</v>
          </cell>
          <cell r="Q739">
            <v>0</v>
          </cell>
          <cell r="R739">
            <v>0</v>
          </cell>
          <cell r="S739">
            <v>26.67</v>
          </cell>
        </row>
        <row r="740">
          <cell r="D740">
            <v>874000</v>
          </cell>
          <cell r="E740" t="str">
            <v xml:space="preserve">  Main and Services Expenses</v>
          </cell>
          <cell r="F740"/>
          <cell r="G740">
            <v>147819.13</v>
          </cell>
          <cell r="H740">
            <v>141076.07999999999</v>
          </cell>
          <cell r="I740">
            <v>103707.88</v>
          </cell>
          <cell r="J740">
            <v>125428.17</v>
          </cell>
          <cell r="K740">
            <v>108252.33</v>
          </cell>
          <cell r="L740">
            <v>139055.95000000001</v>
          </cell>
          <cell r="M740">
            <v>121601.24</v>
          </cell>
          <cell r="N740">
            <v>133432.21</v>
          </cell>
          <cell r="O740">
            <v>76732.460000000006</v>
          </cell>
          <cell r="P740">
            <v>104572.36</v>
          </cell>
          <cell r="Q740">
            <v>107410.04</v>
          </cell>
          <cell r="R740">
            <v>81380.759999999995</v>
          </cell>
          <cell r="S740">
            <v>1390468.61</v>
          </cell>
        </row>
        <row r="741">
          <cell r="D741">
            <v>875000</v>
          </cell>
          <cell r="E741" t="str">
            <v xml:space="preserve">  Measuring &amp; Regulating Station Exp. - General</v>
          </cell>
          <cell r="F741"/>
          <cell r="G741">
            <v>31679.14</v>
          </cell>
          <cell r="H741">
            <v>22649.17</v>
          </cell>
          <cell r="I741">
            <v>26589.11</v>
          </cell>
          <cell r="J741">
            <v>21476.86</v>
          </cell>
          <cell r="K741">
            <v>20538.41</v>
          </cell>
          <cell r="L741">
            <v>25097.23</v>
          </cell>
          <cell r="M741">
            <v>20136.3</v>
          </cell>
          <cell r="N741">
            <v>26970.5</v>
          </cell>
          <cell r="O741">
            <v>53532.04</v>
          </cell>
          <cell r="P741">
            <v>34451.53</v>
          </cell>
          <cell r="Q741">
            <v>35401.08</v>
          </cell>
          <cell r="R741">
            <v>32137.22</v>
          </cell>
          <cell r="S741">
            <v>350658.59</v>
          </cell>
        </row>
        <row r="742">
          <cell r="D742">
            <v>876000</v>
          </cell>
          <cell r="E742" t="str">
            <v xml:space="preserve">  Measuring &amp; Regulating Station Exp. - Industrial</v>
          </cell>
          <cell r="F742"/>
          <cell r="G742">
            <v>22932.68</v>
          </cell>
          <cell r="H742">
            <v>15204.3</v>
          </cell>
          <cell r="I742">
            <v>18514.13</v>
          </cell>
          <cell r="J742">
            <v>16584.2</v>
          </cell>
          <cell r="K742">
            <v>16410.45</v>
          </cell>
          <cell r="L742">
            <v>19226.37</v>
          </cell>
          <cell r="M742">
            <v>16555.98</v>
          </cell>
          <cell r="N742">
            <v>16390.63</v>
          </cell>
          <cell r="O742">
            <v>21280.3</v>
          </cell>
          <cell r="P742">
            <v>17304.73</v>
          </cell>
          <cell r="Q742">
            <v>18325.28</v>
          </cell>
          <cell r="R742">
            <v>16942.25</v>
          </cell>
          <cell r="S742">
            <v>215671.3</v>
          </cell>
        </row>
        <row r="743">
          <cell r="D743">
            <v>877000</v>
          </cell>
          <cell r="E743" t="str">
            <v xml:space="preserve">  Measuring &amp; Regulating Station Exp. - City Gate</v>
          </cell>
          <cell r="F743"/>
          <cell r="G743">
            <v>2386.34</v>
          </cell>
          <cell r="H743">
            <v>532.86</v>
          </cell>
          <cell r="I743">
            <v>12104.02</v>
          </cell>
          <cell r="J743">
            <v>895.01</v>
          </cell>
          <cell r="K743">
            <v>2416.62</v>
          </cell>
          <cell r="L743">
            <v>542.45000000000005</v>
          </cell>
          <cell r="M743">
            <v>443.28</v>
          </cell>
          <cell r="N743">
            <v>1160.78</v>
          </cell>
          <cell r="O743">
            <v>1314.39</v>
          </cell>
          <cell r="P743">
            <v>569.07000000000005</v>
          </cell>
          <cell r="Q743">
            <v>267.07</v>
          </cell>
          <cell r="R743">
            <v>777.75</v>
          </cell>
          <cell r="S743">
            <v>23409.64</v>
          </cell>
        </row>
        <row r="744">
          <cell r="D744">
            <v>878001</v>
          </cell>
          <cell r="E744" t="str">
            <v xml:space="preserve">  Setting and Removing Meter - Regular</v>
          </cell>
          <cell r="F744"/>
          <cell r="G744">
            <v>75253.75</v>
          </cell>
          <cell r="H744">
            <v>74138.86</v>
          </cell>
          <cell r="I744">
            <v>69781.94</v>
          </cell>
          <cell r="J744">
            <v>71711.240000000005</v>
          </cell>
          <cell r="K744">
            <v>73912.47</v>
          </cell>
          <cell r="L744">
            <v>77473.97</v>
          </cell>
          <cell r="M744">
            <v>77006.8</v>
          </cell>
          <cell r="N744">
            <v>86815.24</v>
          </cell>
          <cell r="O744">
            <v>77860.460000000006</v>
          </cell>
          <cell r="P744">
            <v>76737.149999999994</v>
          </cell>
          <cell r="Q744">
            <v>81513.649999999994</v>
          </cell>
          <cell r="R744">
            <v>80459.09</v>
          </cell>
          <cell r="S744">
            <v>922664.62</v>
          </cell>
        </row>
        <row r="745">
          <cell r="D745">
            <v>878000</v>
          </cell>
          <cell r="E745" t="str">
            <v xml:space="preserve">  Meter Installations - Credit</v>
          </cell>
          <cell r="F745"/>
          <cell r="G745">
            <v>0</v>
          </cell>
          <cell r="H745">
            <v>0</v>
          </cell>
          <cell r="I745">
            <v>0</v>
          </cell>
          <cell r="J745">
            <v>0</v>
          </cell>
          <cell r="K745">
            <v>0</v>
          </cell>
          <cell r="L745">
            <v>-52493.279999999999</v>
          </cell>
          <cell r="M745">
            <v>0</v>
          </cell>
          <cell r="N745">
            <v>0</v>
          </cell>
          <cell r="O745">
            <v>0</v>
          </cell>
          <cell r="P745">
            <v>0</v>
          </cell>
          <cell r="Q745">
            <v>-2444.19</v>
          </cell>
          <cell r="R745">
            <v>0</v>
          </cell>
          <cell r="S745">
            <v>-54937.47</v>
          </cell>
        </row>
        <row r="746">
          <cell r="D746">
            <v>878002</v>
          </cell>
          <cell r="E746" t="str">
            <v xml:space="preserve">  Setting and Removing Meters - AGE</v>
          </cell>
          <cell r="F746"/>
          <cell r="G746">
            <v>112.27</v>
          </cell>
          <cell r="H746">
            <v>1308.31</v>
          </cell>
          <cell r="I746">
            <v>174.7</v>
          </cell>
          <cell r="J746">
            <v>650.37</v>
          </cell>
          <cell r="K746">
            <v>1077.6600000000001</v>
          </cell>
          <cell r="L746">
            <v>2028.51</v>
          </cell>
          <cell r="M746">
            <v>3009.41</v>
          </cell>
          <cell r="N746">
            <v>2028.4</v>
          </cell>
          <cell r="O746">
            <v>1540.55</v>
          </cell>
          <cell r="P746">
            <v>0.38</v>
          </cell>
          <cell r="Q746">
            <v>66.7</v>
          </cell>
          <cell r="R746">
            <v>101</v>
          </cell>
          <cell r="S746">
            <v>12098.26</v>
          </cell>
        </row>
        <row r="747">
          <cell r="D747">
            <v>878003</v>
          </cell>
          <cell r="E747" t="str">
            <v xml:space="preserve">  Setting and Removing House Regulators</v>
          </cell>
          <cell r="F747"/>
          <cell r="G747">
            <v>733.24</v>
          </cell>
          <cell r="H747">
            <v>0</v>
          </cell>
          <cell r="I747">
            <v>919.9</v>
          </cell>
          <cell r="J747">
            <v>649</v>
          </cell>
          <cell r="K747">
            <v>25.95</v>
          </cell>
          <cell r="L747">
            <v>848.65</v>
          </cell>
          <cell r="M747">
            <v>0</v>
          </cell>
          <cell r="N747">
            <v>0</v>
          </cell>
          <cell r="O747">
            <v>0</v>
          </cell>
          <cell r="P747">
            <v>0</v>
          </cell>
          <cell r="Q747">
            <v>0</v>
          </cell>
          <cell r="R747">
            <v>851.33</v>
          </cell>
          <cell r="S747">
            <v>4028.07</v>
          </cell>
        </row>
        <row r="748">
          <cell r="D748">
            <v>878004</v>
          </cell>
          <cell r="E748" t="str">
            <v xml:space="preserve">  Regulator Installation - Credit</v>
          </cell>
          <cell r="F748"/>
          <cell r="G748">
            <v>0</v>
          </cell>
          <cell r="H748">
            <v>0</v>
          </cell>
          <cell r="I748">
            <v>0</v>
          </cell>
          <cell r="J748">
            <v>0</v>
          </cell>
          <cell r="K748">
            <v>0</v>
          </cell>
          <cell r="L748">
            <v>0</v>
          </cell>
          <cell r="M748">
            <v>0</v>
          </cell>
          <cell r="N748">
            <v>0</v>
          </cell>
          <cell r="O748">
            <v>0</v>
          </cell>
          <cell r="P748">
            <v>0</v>
          </cell>
          <cell r="Q748">
            <v>60.89</v>
          </cell>
          <cell r="R748">
            <v>0</v>
          </cell>
          <cell r="S748">
            <v>60.89</v>
          </cell>
        </row>
        <row r="749">
          <cell r="D749">
            <v>879000</v>
          </cell>
          <cell r="E749" t="str">
            <v xml:space="preserve">  Customer Installations Expenses</v>
          </cell>
          <cell r="F749"/>
          <cell r="G749">
            <v>32997.230000000003</v>
          </cell>
          <cell r="H749">
            <v>34756.269999999997</v>
          </cell>
          <cell r="I749">
            <v>29634.240000000002</v>
          </cell>
          <cell r="J749">
            <v>41359.870000000003</v>
          </cell>
          <cell r="K749">
            <v>37196.449999999997</v>
          </cell>
          <cell r="L749">
            <v>42210.73</v>
          </cell>
          <cell r="M749">
            <v>34801.919999999998</v>
          </cell>
          <cell r="N749">
            <v>31470.58</v>
          </cell>
          <cell r="O749">
            <v>25136.73</v>
          </cell>
          <cell r="P749">
            <v>34255.93</v>
          </cell>
          <cell r="Q749">
            <v>34366.870000000003</v>
          </cell>
          <cell r="R749">
            <v>25704.84</v>
          </cell>
          <cell r="S749">
            <v>403891.66</v>
          </cell>
        </row>
        <row r="750">
          <cell r="D750">
            <v>880001</v>
          </cell>
          <cell r="E750" t="str">
            <v xml:space="preserve">  Maps and Records</v>
          </cell>
          <cell r="F750"/>
          <cell r="G750">
            <v>0</v>
          </cell>
          <cell r="H750">
            <v>0</v>
          </cell>
          <cell r="I750">
            <v>0</v>
          </cell>
          <cell r="J750">
            <v>586.67999999999995</v>
          </cell>
          <cell r="K750">
            <v>0</v>
          </cell>
          <cell r="L750">
            <v>0</v>
          </cell>
          <cell r="M750">
            <v>0</v>
          </cell>
          <cell r="N750">
            <v>0</v>
          </cell>
          <cell r="O750">
            <v>0</v>
          </cell>
          <cell r="P750">
            <v>584.04</v>
          </cell>
          <cell r="Q750">
            <v>0</v>
          </cell>
          <cell r="R750">
            <v>560.59</v>
          </cell>
          <cell r="S750">
            <v>1731.31</v>
          </cell>
        </row>
        <row r="751">
          <cell r="D751">
            <v>880000</v>
          </cell>
          <cell r="E751" t="str">
            <v xml:space="preserve">  Office and Other Expenses</v>
          </cell>
          <cell r="F751"/>
          <cell r="G751">
            <v>57749.23</v>
          </cell>
          <cell r="H751">
            <v>106631.63</v>
          </cell>
          <cell r="I751">
            <v>58348.68</v>
          </cell>
          <cell r="J751">
            <v>73874.13</v>
          </cell>
          <cell r="K751">
            <v>68825.2</v>
          </cell>
          <cell r="L751">
            <v>79192.11</v>
          </cell>
          <cell r="M751">
            <v>71251.539999999994</v>
          </cell>
          <cell r="N751">
            <v>95166.96</v>
          </cell>
          <cell r="O751">
            <v>55763.03</v>
          </cell>
          <cell r="P751">
            <v>73185</v>
          </cell>
          <cell r="Q751">
            <v>123982.82</v>
          </cell>
          <cell r="R751">
            <v>64089.48</v>
          </cell>
          <cell r="S751">
            <v>928059.81</v>
          </cell>
        </row>
        <row r="752">
          <cell r="D752"/>
          <cell r="E752" t="str">
            <v>Total Distribution Operation</v>
          </cell>
          <cell r="F752"/>
          <cell r="S752">
            <v>6383190.6499999985</v>
          </cell>
        </row>
        <row r="753">
          <cell r="D753"/>
          <cell r="E753" t="str">
            <v xml:space="preserve">   </v>
          </cell>
          <cell r="F753"/>
          <cell r="S753"/>
        </row>
        <row r="754">
          <cell r="D754" t="str">
            <v>Distribution Maintenance:</v>
          </cell>
          <cell r="E754"/>
          <cell r="F754"/>
          <cell r="S754"/>
        </row>
        <row r="755">
          <cell r="D755">
            <v>885000</v>
          </cell>
          <cell r="E755" t="str">
            <v xml:space="preserve">  Supervision and Engineering</v>
          </cell>
          <cell r="F755"/>
          <cell r="G755">
            <v>11396.31</v>
          </cell>
          <cell r="H755">
            <v>8867.58</v>
          </cell>
          <cell r="I755">
            <v>29036.11</v>
          </cell>
          <cell r="J755">
            <v>14492.38</v>
          </cell>
          <cell r="K755">
            <v>4929.28</v>
          </cell>
          <cell r="L755">
            <v>22723.8</v>
          </cell>
          <cell r="M755">
            <v>28873.7</v>
          </cell>
          <cell r="N755">
            <v>11855.99</v>
          </cell>
          <cell r="O755">
            <v>12938.09</v>
          </cell>
          <cell r="P755">
            <v>9788.99</v>
          </cell>
          <cell r="Q755">
            <v>15016.71</v>
          </cell>
          <cell r="R755">
            <v>190030.69</v>
          </cell>
          <cell r="S755">
            <v>359949.63</v>
          </cell>
        </row>
        <row r="756">
          <cell r="D756">
            <v>886000</v>
          </cell>
          <cell r="E756" t="str">
            <v xml:space="preserve">  Structures and Improvements</v>
          </cell>
          <cell r="F756"/>
          <cell r="G756">
            <v>104.45</v>
          </cell>
          <cell r="H756">
            <v>1574.03</v>
          </cell>
          <cell r="I756">
            <v>3822.04</v>
          </cell>
          <cell r="J756">
            <v>1562.28</v>
          </cell>
          <cell r="K756">
            <v>872.53</v>
          </cell>
          <cell r="L756">
            <v>203.43</v>
          </cell>
          <cell r="M756">
            <v>916.71</v>
          </cell>
          <cell r="N756">
            <v>2304.25</v>
          </cell>
          <cell r="O756">
            <v>1247.02</v>
          </cell>
          <cell r="P756">
            <v>1150.46</v>
          </cell>
          <cell r="Q756">
            <v>1006.23</v>
          </cell>
          <cell r="R756">
            <v>3158.59</v>
          </cell>
          <cell r="S756">
            <v>17922.02</v>
          </cell>
        </row>
        <row r="757">
          <cell r="D757">
            <v>887000</v>
          </cell>
          <cell r="E757" t="str">
            <v xml:space="preserve">  Mains</v>
          </cell>
          <cell r="F757"/>
          <cell r="G757">
            <v>59052.99</v>
          </cell>
          <cell r="H757">
            <v>56970.61</v>
          </cell>
          <cell r="I757">
            <v>93685.72</v>
          </cell>
          <cell r="J757">
            <v>79062.509999999995</v>
          </cell>
          <cell r="K757">
            <v>63166.1</v>
          </cell>
          <cell r="L757">
            <v>71570.77</v>
          </cell>
          <cell r="M757">
            <v>84631.17</v>
          </cell>
          <cell r="N757">
            <v>83274.350000000006</v>
          </cell>
          <cell r="O757">
            <v>75799.12</v>
          </cell>
          <cell r="P757">
            <v>78693.45</v>
          </cell>
          <cell r="Q757">
            <v>64628.34</v>
          </cell>
          <cell r="R757">
            <v>103853.02</v>
          </cell>
          <cell r="S757">
            <v>914388.15</v>
          </cell>
        </row>
        <row r="758">
          <cell r="D758">
            <v>889000</v>
          </cell>
          <cell r="E758" t="str">
            <v xml:space="preserve">  Measuring &amp; Regulating Station Equip. - General</v>
          </cell>
          <cell r="F758"/>
          <cell r="G758">
            <v>12440.32</v>
          </cell>
          <cell r="H758">
            <v>24278.06</v>
          </cell>
          <cell r="I758">
            <v>28282.67</v>
          </cell>
          <cell r="J758">
            <v>3210.2</v>
          </cell>
          <cell r="K758">
            <v>4468.87</v>
          </cell>
          <cell r="L758">
            <v>1600.01</v>
          </cell>
          <cell r="M758">
            <v>951.58</v>
          </cell>
          <cell r="N758">
            <v>3337.25</v>
          </cell>
          <cell r="O758">
            <v>6113.02</v>
          </cell>
          <cell r="P758">
            <v>11519.27</v>
          </cell>
          <cell r="Q758">
            <v>10372.719999999999</v>
          </cell>
          <cell r="R758">
            <v>42099.839999999997</v>
          </cell>
          <cell r="S758">
            <v>148673.81</v>
          </cell>
        </row>
        <row r="759">
          <cell r="D759">
            <v>890000</v>
          </cell>
          <cell r="E759" t="str">
            <v xml:space="preserve">  Measuring &amp; Regulating Station Equip. - Industrial</v>
          </cell>
          <cell r="F759"/>
          <cell r="G759">
            <v>12846.31</v>
          </cell>
          <cell r="H759">
            <v>10541.17</v>
          </cell>
          <cell r="I759">
            <v>-1337.56</v>
          </cell>
          <cell r="J759">
            <v>6048.75</v>
          </cell>
          <cell r="K759">
            <v>6464.56</v>
          </cell>
          <cell r="L759">
            <v>8518.01</v>
          </cell>
          <cell r="M759">
            <v>3899.44</v>
          </cell>
          <cell r="N759">
            <v>2694.04</v>
          </cell>
          <cell r="O759">
            <v>8176.05</v>
          </cell>
          <cell r="P759">
            <v>5301.28</v>
          </cell>
          <cell r="Q759">
            <v>8279.92</v>
          </cell>
          <cell r="R759">
            <v>5683.81</v>
          </cell>
          <cell r="S759">
            <v>77115.78</v>
          </cell>
        </row>
        <row r="760">
          <cell r="D760">
            <v>891000</v>
          </cell>
          <cell r="E760" t="str">
            <v xml:space="preserve">  Measuring &amp; Regulating Station Equip. - City Gate</v>
          </cell>
          <cell r="F760"/>
          <cell r="G760">
            <v>1517.36</v>
          </cell>
          <cell r="H760">
            <v>105.57</v>
          </cell>
          <cell r="I760">
            <v>110.57</v>
          </cell>
          <cell r="J760">
            <v>444.9</v>
          </cell>
          <cell r="K760">
            <v>223.11</v>
          </cell>
          <cell r="L760">
            <v>426.81</v>
          </cell>
          <cell r="M760">
            <v>648.55999999999995</v>
          </cell>
          <cell r="N760">
            <v>281.35000000000002</v>
          </cell>
          <cell r="O760">
            <v>1424.02</v>
          </cell>
          <cell r="P760">
            <v>0</v>
          </cell>
          <cell r="Q760">
            <v>337.01</v>
          </cell>
          <cell r="R760">
            <v>667.9</v>
          </cell>
          <cell r="S760">
            <v>6187.16</v>
          </cell>
        </row>
        <row r="761">
          <cell r="D761">
            <v>892000</v>
          </cell>
          <cell r="E761" t="str">
            <v xml:space="preserve">  Services</v>
          </cell>
          <cell r="F761"/>
          <cell r="G761">
            <v>68704.639999999999</v>
          </cell>
          <cell r="H761">
            <v>63670.02</v>
          </cell>
          <cell r="I761">
            <v>121531.68</v>
          </cell>
          <cell r="J761">
            <v>75645.350000000006</v>
          </cell>
          <cell r="K761">
            <v>64351.75</v>
          </cell>
          <cell r="L761">
            <v>66895.41</v>
          </cell>
          <cell r="M761">
            <v>81790</v>
          </cell>
          <cell r="N761">
            <v>62754.84</v>
          </cell>
          <cell r="O761">
            <v>70664.42</v>
          </cell>
          <cell r="P761">
            <v>62603.05</v>
          </cell>
          <cell r="Q761">
            <v>67461.73</v>
          </cell>
          <cell r="R761">
            <v>66035.89</v>
          </cell>
          <cell r="S761">
            <v>872108.78</v>
          </cell>
        </row>
        <row r="762">
          <cell r="D762">
            <v>893000</v>
          </cell>
          <cell r="E762" t="str">
            <v xml:space="preserve">  Meters</v>
          </cell>
          <cell r="F762"/>
          <cell r="G762">
            <v>35714.61</v>
          </cell>
          <cell r="H762">
            <v>28734.02</v>
          </cell>
          <cell r="I762">
            <v>32396.51</v>
          </cell>
          <cell r="J762">
            <v>26750.98</v>
          </cell>
          <cell r="K762">
            <v>26526.65</v>
          </cell>
          <cell r="L762">
            <v>31347.8</v>
          </cell>
          <cell r="M762">
            <v>20851.86</v>
          </cell>
          <cell r="N762">
            <v>22269.08</v>
          </cell>
          <cell r="O762">
            <v>26153.61</v>
          </cell>
          <cell r="P762">
            <v>25008.37</v>
          </cell>
          <cell r="Q762">
            <v>27703.71</v>
          </cell>
          <cell r="R762">
            <v>26847.7</v>
          </cell>
          <cell r="S762">
            <v>330304.90000000002</v>
          </cell>
        </row>
        <row r="763">
          <cell r="D763">
            <v>894000</v>
          </cell>
          <cell r="E763" t="str">
            <v xml:space="preserve">  Other Equipment</v>
          </cell>
          <cell r="F763"/>
          <cell r="G763">
            <v>3065.21</v>
          </cell>
          <cell r="H763">
            <v>1974.96</v>
          </cell>
          <cell r="I763">
            <v>3916</v>
          </cell>
          <cell r="J763">
            <v>0</v>
          </cell>
          <cell r="K763">
            <v>5793.27</v>
          </cell>
          <cell r="L763">
            <v>29814.2</v>
          </cell>
          <cell r="M763">
            <v>16952.02</v>
          </cell>
          <cell r="N763">
            <v>13598.67</v>
          </cell>
          <cell r="O763">
            <v>8654.7800000000007</v>
          </cell>
          <cell r="P763">
            <v>7569.29</v>
          </cell>
          <cell r="Q763">
            <v>6150.76</v>
          </cell>
          <cell r="R763">
            <v>893.72</v>
          </cell>
          <cell r="S763">
            <v>98382.88</v>
          </cell>
        </row>
        <row r="764">
          <cell r="D764"/>
          <cell r="E764" t="str">
            <v>Total Distribution Maintenance</v>
          </cell>
          <cell r="F764"/>
          <cell r="S764">
            <v>2825033.11</v>
          </cell>
        </row>
        <row r="765">
          <cell r="D765"/>
          <cell r="E765" t="str">
            <v>Total Distribution Expenses</v>
          </cell>
          <cell r="F765" t="str">
            <v>$</v>
          </cell>
          <cell r="S765">
            <v>9208223.7599999979</v>
          </cell>
        </row>
        <row r="769">
          <cell r="D769" t="str">
            <v>Transmission Operation:</v>
          </cell>
          <cell r="E769"/>
          <cell r="F769"/>
          <cell r="S769"/>
        </row>
        <row r="770">
          <cell r="D770"/>
          <cell r="E770" t="str">
            <v xml:space="preserve">  Lake Springfield Natural Gas Peaking Station</v>
          </cell>
          <cell r="F770"/>
          <cell r="S770"/>
        </row>
        <row r="771">
          <cell r="D771">
            <v>840000</v>
          </cell>
          <cell r="E771" t="str">
            <v xml:space="preserve">      Supervision and Engineering</v>
          </cell>
          <cell r="F771" t="str">
            <v>$</v>
          </cell>
          <cell r="G771">
            <v>7713.48</v>
          </cell>
          <cell r="H771">
            <v>6094.06</v>
          </cell>
          <cell r="I771">
            <v>6485.14</v>
          </cell>
          <cell r="J771">
            <v>6573.32</v>
          </cell>
          <cell r="K771">
            <v>7080.68</v>
          </cell>
          <cell r="L771">
            <v>7849.04</v>
          </cell>
          <cell r="M771">
            <v>7250.05</v>
          </cell>
          <cell r="N771">
            <v>7596.51</v>
          </cell>
          <cell r="O771">
            <v>7760.16</v>
          </cell>
          <cell r="P771">
            <v>6094.66</v>
          </cell>
          <cell r="Q771">
            <v>7578.06</v>
          </cell>
          <cell r="R771">
            <v>8847.49</v>
          </cell>
          <cell r="S771">
            <v>86922.65</v>
          </cell>
        </row>
        <row r="772">
          <cell r="D772">
            <v>841000</v>
          </cell>
          <cell r="E772" t="str">
            <v xml:space="preserve">      Labor &amp; Expenses</v>
          </cell>
          <cell r="F772"/>
          <cell r="G772">
            <v>6558.52</v>
          </cell>
          <cell r="H772">
            <v>4298.1499999999996</v>
          </cell>
          <cell r="I772">
            <v>5572.58</v>
          </cell>
          <cell r="J772">
            <v>5267.08</v>
          </cell>
          <cell r="K772">
            <v>4297.58</v>
          </cell>
          <cell r="L772">
            <v>6409.14</v>
          </cell>
          <cell r="M772">
            <v>4693.28</v>
          </cell>
          <cell r="N772">
            <v>5738.59</v>
          </cell>
          <cell r="O772">
            <v>6373.5</v>
          </cell>
          <cell r="P772">
            <v>4635.17</v>
          </cell>
          <cell r="Q772">
            <v>4038.67</v>
          </cell>
          <cell r="R772">
            <v>3348.19</v>
          </cell>
          <cell r="S772">
            <v>61230.45</v>
          </cell>
        </row>
        <row r="773">
          <cell r="D773">
            <v>842200</v>
          </cell>
          <cell r="E773" t="str">
            <v xml:space="preserve">      Power</v>
          </cell>
          <cell r="F773"/>
          <cell r="G773">
            <v>1654.02</v>
          </cell>
          <cell r="H773">
            <v>1840.41</v>
          </cell>
          <cell r="I773">
            <v>2733.64</v>
          </cell>
          <cell r="J773">
            <v>2643.11</v>
          </cell>
          <cell r="K773">
            <v>2687.08</v>
          </cell>
          <cell r="L773">
            <v>2213.67</v>
          </cell>
          <cell r="M773">
            <v>1852.86</v>
          </cell>
          <cell r="N773">
            <v>1691.05</v>
          </cell>
          <cell r="O773">
            <v>1533.79</v>
          </cell>
          <cell r="P773">
            <v>1237.57</v>
          </cell>
          <cell r="Q773">
            <v>1224.6099999999999</v>
          </cell>
          <cell r="R773">
            <v>0</v>
          </cell>
          <cell r="S773">
            <v>21311.81</v>
          </cell>
        </row>
        <row r="774">
          <cell r="D774">
            <v>842300</v>
          </cell>
          <cell r="E774" t="str">
            <v xml:space="preserve">      Natural Gas Losses</v>
          </cell>
          <cell r="F774"/>
          <cell r="G774">
            <v>0</v>
          </cell>
          <cell r="H774">
            <v>0</v>
          </cell>
          <cell r="I774">
            <v>0</v>
          </cell>
          <cell r="J774">
            <v>0</v>
          </cell>
          <cell r="K774">
            <v>0</v>
          </cell>
          <cell r="L774">
            <v>0</v>
          </cell>
          <cell r="M774">
            <v>0</v>
          </cell>
          <cell r="N774">
            <v>0</v>
          </cell>
          <cell r="O774">
            <v>0</v>
          </cell>
          <cell r="P774">
            <v>0</v>
          </cell>
          <cell r="Q774">
            <v>0</v>
          </cell>
          <cell r="R774">
            <v>0</v>
          </cell>
          <cell r="S774">
            <v>0</v>
          </cell>
        </row>
        <row r="775">
          <cell r="D775"/>
          <cell r="E775" t="str">
            <v xml:space="preserve">  Total Lake Springfield Nat. Gas Peaking Station</v>
          </cell>
          <cell r="F775"/>
          <cell r="G775"/>
          <cell r="H775"/>
          <cell r="I775"/>
          <cell r="J775"/>
          <cell r="K775"/>
          <cell r="L775"/>
          <cell r="M775"/>
          <cell r="N775"/>
          <cell r="O775"/>
          <cell r="P775"/>
          <cell r="Q775"/>
          <cell r="R775"/>
          <cell r="S775">
            <v>169464.90999999997</v>
          </cell>
        </row>
        <row r="776">
          <cell r="D776">
            <v>850000</v>
          </cell>
          <cell r="E776" t="str">
            <v xml:space="preserve">  Supervision and Engineering</v>
          </cell>
          <cell r="F776"/>
          <cell r="G776">
            <v>0</v>
          </cell>
          <cell r="H776">
            <v>0</v>
          </cell>
          <cell r="I776">
            <v>2805.27</v>
          </cell>
          <cell r="J776">
            <v>3891.16</v>
          </cell>
          <cell r="K776">
            <v>8634.6</v>
          </cell>
          <cell r="L776">
            <v>2509.38</v>
          </cell>
          <cell r="M776">
            <v>2161.94</v>
          </cell>
          <cell r="N776">
            <v>2036.53</v>
          </cell>
          <cell r="O776">
            <v>22493.25</v>
          </cell>
          <cell r="P776">
            <v>3455.75</v>
          </cell>
          <cell r="Q776">
            <v>2109.33</v>
          </cell>
          <cell r="R776">
            <v>2268.46</v>
          </cell>
          <cell r="S776">
            <v>52365.67</v>
          </cell>
        </row>
        <row r="777">
          <cell r="D777">
            <v>851000</v>
          </cell>
          <cell r="E777" t="str">
            <v xml:space="preserve">  Load Dispatching</v>
          </cell>
          <cell r="F777"/>
          <cell r="G777">
            <v>0</v>
          </cell>
          <cell r="H777">
            <v>0</v>
          </cell>
          <cell r="I777">
            <v>0</v>
          </cell>
          <cell r="J777">
            <v>0</v>
          </cell>
          <cell r="K777">
            <v>0</v>
          </cell>
          <cell r="L777">
            <v>0</v>
          </cell>
          <cell r="M777">
            <v>0</v>
          </cell>
          <cell r="N777">
            <v>736.22</v>
          </cell>
          <cell r="O777">
            <v>0</v>
          </cell>
          <cell r="P777">
            <v>0</v>
          </cell>
          <cell r="Q777">
            <v>0</v>
          </cell>
          <cell r="R777">
            <v>0</v>
          </cell>
          <cell r="S777">
            <v>736.22</v>
          </cell>
        </row>
        <row r="778">
          <cell r="D778">
            <v>856000</v>
          </cell>
          <cell r="E778" t="str">
            <v xml:space="preserve">  Mains</v>
          </cell>
          <cell r="F778"/>
          <cell r="G778">
            <v>0</v>
          </cell>
          <cell r="H778">
            <v>384.53</v>
          </cell>
          <cell r="I778">
            <v>222.48</v>
          </cell>
          <cell r="J778">
            <v>0</v>
          </cell>
          <cell r="K778">
            <v>94.71</v>
          </cell>
          <cell r="L778">
            <v>0</v>
          </cell>
          <cell r="M778">
            <v>0</v>
          </cell>
          <cell r="N778">
            <v>0</v>
          </cell>
          <cell r="O778">
            <v>395.46</v>
          </cell>
          <cell r="P778">
            <v>0</v>
          </cell>
          <cell r="Q778">
            <v>0</v>
          </cell>
          <cell r="R778">
            <v>86.95</v>
          </cell>
          <cell r="S778">
            <v>1184.1300000000001</v>
          </cell>
        </row>
        <row r="779">
          <cell r="D779">
            <v>857000</v>
          </cell>
          <cell r="E779" t="str">
            <v xml:space="preserve">  Measuring &amp; Regulating Station</v>
          </cell>
          <cell r="F779"/>
          <cell r="G779">
            <v>23685.87</v>
          </cell>
          <cell r="H779">
            <v>5354.11</v>
          </cell>
          <cell r="I779">
            <v>4952.41</v>
          </cell>
          <cell r="J779">
            <v>9794.17</v>
          </cell>
          <cell r="K779">
            <v>4558.43</v>
          </cell>
          <cell r="L779">
            <v>2915.62</v>
          </cell>
          <cell r="M779">
            <v>-725</v>
          </cell>
          <cell r="N779">
            <v>0</v>
          </cell>
          <cell r="O779">
            <v>0</v>
          </cell>
          <cell r="P779">
            <v>558.02</v>
          </cell>
          <cell r="Q779">
            <v>0</v>
          </cell>
          <cell r="R779">
            <v>10860.09</v>
          </cell>
          <cell r="S779">
            <v>61953.72</v>
          </cell>
        </row>
        <row r="780">
          <cell r="D780">
            <v>857001</v>
          </cell>
          <cell r="E780" t="str">
            <v xml:space="preserve">  Measuring &amp; Regulating Station - City Gate</v>
          </cell>
          <cell r="F780"/>
          <cell r="G780">
            <v>2686.79</v>
          </cell>
          <cell r="H780">
            <v>0</v>
          </cell>
          <cell r="I780">
            <v>0</v>
          </cell>
          <cell r="J780">
            <v>4596.5600000000004</v>
          </cell>
          <cell r="K780">
            <v>32048.47</v>
          </cell>
          <cell r="L780">
            <v>1312.65</v>
          </cell>
          <cell r="M780">
            <v>0</v>
          </cell>
          <cell r="N780">
            <v>5900.68</v>
          </cell>
          <cell r="O780">
            <v>1469.54</v>
          </cell>
          <cell r="P780">
            <v>3766</v>
          </cell>
          <cell r="Q780">
            <v>0</v>
          </cell>
          <cell r="R780">
            <v>4498</v>
          </cell>
          <cell r="S780">
            <v>56278.69</v>
          </cell>
        </row>
        <row r="781">
          <cell r="D781">
            <v>859000</v>
          </cell>
          <cell r="E781" t="str">
            <v xml:space="preserve">  Other Expenses</v>
          </cell>
          <cell r="F781"/>
          <cell r="G781">
            <v>0</v>
          </cell>
          <cell r="H781">
            <v>0</v>
          </cell>
          <cell r="I781">
            <v>0</v>
          </cell>
          <cell r="J781">
            <v>7.5</v>
          </cell>
          <cell r="K781">
            <v>0</v>
          </cell>
          <cell r="L781">
            <v>164.01</v>
          </cell>
          <cell r="M781">
            <v>0</v>
          </cell>
          <cell r="N781">
            <v>18.13</v>
          </cell>
          <cell r="O781">
            <v>0</v>
          </cell>
          <cell r="P781">
            <v>0</v>
          </cell>
          <cell r="Q781">
            <v>0</v>
          </cell>
          <cell r="R781">
            <v>324.5</v>
          </cell>
          <cell r="S781">
            <v>514.14</v>
          </cell>
        </row>
        <row r="782">
          <cell r="D782">
            <v>859001</v>
          </cell>
          <cell r="E782" t="str">
            <v xml:space="preserve">  Other Expenses - Maps &amp; Records</v>
          </cell>
          <cell r="F782"/>
          <cell r="G782">
            <v>0</v>
          </cell>
          <cell r="H782">
            <v>0</v>
          </cell>
          <cell r="I782">
            <v>0</v>
          </cell>
          <cell r="J782">
            <v>0</v>
          </cell>
          <cell r="K782">
            <v>0</v>
          </cell>
          <cell r="L782">
            <v>0</v>
          </cell>
          <cell r="M782">
            <v>0</v>
          </cell>
          <cell r="N782">
            <v>0</v>
          </cell>
          <cell r="O782">
            <v>0</v>
          </cell>
          <cell r="P782">
            <v>0</v>
          </cell>
          <cell r="Q782">
            <v>0</v>
          </cell>
          <cell r="R782">
            <v>0</v>
          </cell>
          <cell r="S782">
            <v>0</v>
          </cell>
        </row>
        <row r="783">
          <cell r="D783"/>
          <cell r="E783" t="str">
            <v>Total Transmission Operation</v>
          </cell>
          <cell r="F783"/>
          <cell r="S783">
            <v>342497.48</v>
          </cell>
        </row>
        <row r="784">
          <cell r="D784"/>
          <cell r="E784" t="str">
            <v xml:space="preserve">   </v>
          </cell>
          <cell r="F784"/>
          <cell r="S784"/>
        </row>
        <row r="785">
          <cell r="D785" t="str">
            <v>Transmission Maintenance:</v>
          </cell>
          <cell r="E785"/>
          <cell r="F785"/>
          <cell r="S785"/>
        </row>
        <row r="786">
          <cell r="D786"/>
          <cell r="E786" t="str">
            <v xml:space="preserve">  Lake Springfield Natural Gas Peaking Station</v>
          </cell>
          <cell r="F786"/>
          <cell r="S786"/>
        </row>
        <row r="787">
          <cell r="D787">
            <v>843100</v>
          </cell>
          <cell r="E787" t="str">
            <v xml:space="preserve">      Supervision and Engineering</v>
          </cell>
          <cell r="F787"/>
          <cell r="G787">
            <v>0</v>
          </cell>
          <cell r="H787">
            <v>0</v>
          </cell>
          <cell r="I787">
            <v>0</v>
          </cell>
          <cell r="J787">
            <v>0</v>
          </cell>
          <cell r="K787">
            <v>0</v>
          </cell>
          <cell r="L787">
            <v>0</v>
          </cell>
          <cell r="M787">
            <v>0</v>
          </cell>
          <cell r="N787">
            <v>0</v>
          </cell>
          <cell r="O787">
            <v>0</v>
          </cell>
          <cell r="P787">
            <v>0</v>
          </cell>
          <cell r="Q787">
            <v>0</v>
          </cell>
          <cell r="R787">
            <v>0</v>
          </cell>
          <cell r="S787">
            <v>0</v>
          </cell>
        </row>
        <row r="788">
          <cell r="D788">
            <v>843200</v>
          </cell>
          <cell r="E788" t="str">
            <v xml:space="preserve">      Structures and Improvements</v>
          </cell>
          <cell r="F788"/>
          <cell r="G788">
            <v>-187.15</v>
          </cell>
          <cell r="H788">
            <v>3262.14</v>
          </cell>
          <cell r="I788">
            <v>3685.16</v>
          </cell>
          <cell r="J788">
            <v>3748.84</v>
          </cell>
          <cell r="K788">
            <v>3702.98</v>
          </cell>
          <cell r="L788">
            <v>3423.49</v>
          </cell>
          <cell r="M788">
            <v>4607.59</v>
          </cell>
          <cell r="N788">
            <v>3658.61</v>
          </cell>
          <cell r="O788">
            <v>3938.12</v>
          </cell>
          <cell r="P788">
            <v>3898.21</v>
          </cell>
          <cell r="Q788">
            <v>4100.46</v>
          </cell>
          <cell r="R788">
            <v>8170.51</v>
          </cell>
          <cell r="S788">
            <v>46008.959999999999</v>
          </cell>
        </row>
        <row r="789">
          <cell r="D789">
            <v>843300</v>
          </cell>
          <cell r="E789" t="str">
            <v xml:space="preserve">      Gas Holder</v>
          </cell>
          <cell r="F789"/>
          <cell r="G789">
            <v>0</v>
          </cell>
          <cell r="H789">
            <v>0</v>
          </cell>
          <cell r="I789">
            <v>0</v>
          </cell>
          <cell r="J789">
            <v>0</v>
          </cell>
          <cell r="K789">
            <v>0</v>
          </cell>
          <cell r="L789">
            <v>0</v>
          </cell>
          <cell r="M789">
            <v>45561.599999999999</v>
          </cell>
          <cell r="N789">
            <v>0</v>
          </cell>
          <cell r="O789">
            <v>412.38</v>
          </cell>
          <cell r="P789">
            <v>-4800</v>
          </cell>
          <cell r="Q789">
            <v>0</v>
          </cell>
          <cell r="R789">
            <v>0</v>
          </cell>
          <cell r="S789">
            <v>41173.980000000003</v>
          </cell>
        </row>
        <row r="790">
          <cell r="D790">
            <v>843600</v>
          </cell>
          <cell r="E790" t="str">
            <v xml:space="preserve">      Vapor Equipment</v>
          </cell>
          <cell r="F790"/>
          <cell r="G790">
            <v>0</v>
          </cell>
          <cell r="H790">
            <v>6.33</v>
          </cell>
          <cell r="I790">
            <v>0</v>
          </cell>
          <cell r="J790">
            <v>0</v>
          </cell>
          <cell r="K790">
            <v>0</v>
          </cell>
          <cell r="L790">
            <v>0</v>
          </cell>
          <cell r="M790">
            <v>0</v>
          </cell>
          <cell r="N790">
            <v>0</v>
          </cell>
          <cell r="O790">
            <v>3.7</v>
          </cell>
          <cell r="P790">
            <v>0</v>
          </cell>
          <cell r="Q790">
            <v>0</v>
          </cell>
          <cell r="R790">
            <v>0</v>
          </cell>
          <cell r="S790">
            <v>10.029999999999999</v>
          </cell>
        </row>
        <row r="791">
          <cell r="D791">
            <v>843700</v>
          </cell>
          <cell r="E791" t="str">
            <v xml:space="preserve">      Compressor Equipment</v>
          </cell>
          <cell r="F791"/>
          <cell r="G791">
            <v>0</v>
          </cell>
          <cell r="H791">
            <v>0</v>
          </cell>
          <cell r="I791">
            <v>2356.77</v>
          </cell>
          <cell r="J791">
            <v>0</v>
          </cell>
          <cell r="K791">
            <v>0</v>
          </cell>
          <cell r="L791">
            <v>3149.58</v>
          </cell>
          <cell r="M791">
            <v>0</v>
          </cell>
          <cell r="N791">
            <v>2261.71</v>
          </cell>
          <cell r="O791">
            <v>0</v>
          </cell>
          <cell r="P791">
            <v>76.12</v>
          </cell>
          <cell r="Q791">
            <v>0</v>
          </cell>
          <cell r="R791">
            <v>0</v>
          </cell>
          <cell r="S791">
            <v>7844.18</v>
          </cell>
        </row>
        <row r="792">
          <cell r="D792">
            <v>843800</v>
          </cell>
          <cell r="E792" t="str">
            <v xml:space="preserve">      Measuring &amp; Regulating Equipment</v>
          </cell>
          <cell r="F792"/>
          <cell r="G792">
            <v>0</v>
          </cell>
          <cell r="H792">
            <v>0</v>
          </cell>
          <cell r="I792">
            <v>0</v>
          </cell>
          <cell r="J792">
            <v>0</v>
          </cell>
          <cell r="K792">
            <v>0</v>
          </cell>
          <cell r="L792">
            <v>0</v>
          </cell>
          <cell r="M792">
            <v>0</v>
          </cell>
          <cell r="N792">
            <v>0</v>
          </cell>
          <cell r="O792">
            <v>0</v>
          </cell>
          <cell r="P792">
            <v>0</v>
          </cell>
          <cell r="Q792">
            <v>0</v>
          </cell>
          <cell r="R792">
            <v>0</v>
          </cell>
          <cell r="S792">
            <v>0</v>
          </cell>
        </row>
        <row r="793">
          <cell r="D793">
            <v>843900</v>
          </cell>
          <cell r="E793" t="str">
            <v xml:space="preserve">      Other Equipment</v>
          </cell>
          <cell r="F793"/>
          <cell r="G793">
            <v>0</v>
          </cell>
          <cell r="H793">
            <v>699.16</v>
          </cell>
          <cell r="I793">
            <v>23.27</v>
          </cell>
          <cell r="J793">
            <v>1641.93</v>
          </cell>
          <cell r="K793">
            <v>1680</v>
          </cell>
          <cell r="L793">
            <v>2686.17</v>
          </cell>
          <cell r="M793">
            <v>994.83</v>
          </cell>
          <cell r="N793">
            <v>18011.84</v>
          </cell>
          <cell r="O793">
            <v>5357.66</v>
          </cell>
          <cell r="P793">
            <v>5.99</v>
          </cell>
          <cell r="Q793">
            <v>115.5</v>
          </cell>
          <cell r="R793">
            <v>0</v>
          </cell>
          <cell r="S793">
            <v>31216.35</v>
          </cell>
        </row>
        <row r="794">
          <cell r="D794"/>
          <cell r="E794" t="str">
            <v xml:space="preserve">  Total Lake Springfield Nat. Gas Peaking Station</v>
          </cell>
          <cell r="F794"/>
          <cell r="S794">
            <v>126253.5</v>
          </cell>
        </row>
        <row r="795">
          <cell r="D795">
            <v>861000</v>
          </cell>
          <cell r="E795" t="str">
            <v xml:space="preserve">  Supervision and Engineering</v>
          </cell>
          <cell r="F795"/>
          <cell r="G795">
            <v>0</v>
          </cell>
          <cell r="H795">
            <v>0</v>
          </cell>
          <cell r="I795">
            <v>0</v>
          </cell>
          <cell r="J795">
            <v>0</v>
          </cell>
          <cell r="K795">
            <v>40857.629999999997</v>
          </cell>
          <cell r="L795">
            <v>6610.65</v>
          </cell>
          <cell r="M795">
            <v>593.07000000000005</v>
          </cell>
          <cell r="N795">
            <v>0</v>
          </cell>
          <cell r="O795">
            <v>0</v>
          </cell>
          <cell r="P795">
            <v>0</v>
          </cell>
          <cell r="Q795">
            <v>841.03</v>
          </cell>
          <cell r="R795">
            <v>1041.73</v>
          </cell>
          <cell r="S795">
            <v>49944.11</v>
          </cell>
        </row>
        <row r="796">
          <cell r="D796">
            <v>862000</v>
          </cell>
          <cell r="E796" t="str">
            <v xml:space="preserve">  Structures and Improvements</v>
          </cell>
          <cell r="F796"/>
          <cell r="G796">
            <v>0</v>
          </cell>
          <cell r="H796">
            <v>0</v>
          </cell>
          <cell r="I796">
            <v>0</v>
          </cell>
          <cell r="J796">
            <v>0</v>
          </cell>
          <cell r="K796">
            <v>1189</v>
          </cell>
          <cell r="L796">
            <v>0</v>
          </cell>
          <cell r="M796">
            <v>0</v>
          </cell>
          <cell r="N796">
            <v>0</v>
          </cell>
          <cell r="O796">
            <v>0</v>
          </cell>
          <cell r="P796">
            <v>0</v>
          </cell>
          <cell r="Q796">
            <v>0</v>
          </cell>
          <cell r="R796">
            <v>0</v>
          </cell>
          <cell r="S796">
            <v>1189</v>
          </cell>
        </row>
        <row r="797">
          <cell r="D797">
            <v>863000</v>
          </cell>
          <cell r="E797" t="str">
            <v xml:space="preserve">  Mains</v>
          </cell>
          <cell r="F797"/>
          <cell r="G797">
            <v>0</v>
          </cell>
          <cell r="H797">
            <v>0</v>
          </cell>
          <cell r="I797">
            <v>0</v>
          </cell>
          <cell r="J797">
            <v>58.84</v>
          </cell>
          <cell r="K797">
            <v>1534.84</v>
          </cell>
          <cell r="L797">
            <v>208175.12</v>
          </cell>
          <cell r="M797">
            <v>0</v>
          </cell>
          <cell r="N797">
            <v>0</v>
          </cell>
          <cell r="O797">
            <v>0</v>
          </cell>
          <cell r="P797">
            <v>0</v>
          </cell>
          <cell r="Q797">
            <v>0</v>
          </cell>
          <cell r="R797">
            <v>92776.35</v>
          </cell>
          <cell r="S797">
            <v>302545.15000000002</v>
          </cell>
        </row>
        <row r="798">
          <cell r="D798">
            <v>865000</v>
          </cell>
          <cell r="E798" t="str">
            <v xml:space="preserve">  Measuring &amp; Regulating Station Equip.</v>
          </cell>
          <cell r="F798"/>
          <cell r="G798">
            <v>0</v>
          </cell>
          <cell r="H798">
            <v>0</v>
          </cell>
          <cell r="I798">
            <v>0</v>
          </cell>
          <cell r="J798">
            <v>159.43</v>
          </cell>
          <cell r="K798">
            <v>0</v>
          </cell>
          <cell r="L798">
            <v>0</v>
          </cell>
          <cell r="M798">
            <v>0</v>
          </cell>
          <cell r="N798">
            <v>0</v>
          </cell>
          <cell r="O798">
            <v>288.14</v>
          </cell>
          <cell r="P798">
            <v>0</v>
          </cell>
          <cell r="Q798">
            <v>0</v>
          </cell>
          <cell r="R798">
            <v>0</v>
          </cell>
          <cell r="S798">
            <v>447.57</v>
          </cell>
        </row>
        <row r="799">
          <cell r="D799">
            <v>865001</v>
          </cell>
          <cell r="E799" t="str">
            <v xml:space="preserve">  Measuring &amp; Regulating Station  - City Gate</v>
          </cell>
          <cell r="F799"/>
          <cell r="G799">
            <v>0</v>
          </cell>
          <cell r="H799">
            <v>0</v>
          </cell>
          <cell r="I799">
            <v>0</v>
          </cell>
          <cell r="J799">
            <v>365.11</v>
          </cell>
          <cell r="K799">
            <v>0</v>
          </cell>
          <cell r="L799">
            <v>0</v>
          </cell>
          <cell r="M799">
            <v>0</v>
          </cell>
          <cell r="N799">
            <v>0</v>
          </cell>
          <cell r="O799">
            <v>614.94000000000005</v>
          </cell>
          <cell r="P799">
            <v>0</v>
          </cell>
          <cell r="Q799">
            <v>0</v>
          </cell>
          <cell r="R799">
            <v>0</v>
          </cell>
          <cell r="S799">
            <v>980.05</v>
          </cell>
        </row>
        <row r="800">
          <cell r="D800">
            <v>867000</v>
          </cell>
          <cell r="E800" t="str">
            <v xml:space="preserve">  Other Equipment</v>
          </cell>
          <cell r="F800"/>
          <cell r="G800">
            <v>0</v>
          </cell>
          <cell r="H800">
            <v>0</v>
          </cell>
          <cell r="I800">
            <v>0</v>
          </cell>
          <cell r="J800">
            <v>0</v>
          </cell>
          <cell r="K800">
            <v>13.77</v>
          </cell>
          <cell r="L800">
            <v>0</v>
          </cell>
          <cell r="M800">
            <v>0</v>
          </cell>
          <cell r="N800">
            <v>0</v>
          </cell>
          <cell r="O800">
            <v>0</v>
          </cell>
          <cell r="P800">
            <v>0</v>
          </cell>
          <cell r="Q800">
            <v>0</v>
          </cell>
          <cell r="R800">
            <v>63.58</v>
          </cell>
          <cell r="S800">
            <v>77.349999999999994</v>
          </cell>
        </row>
        <row r="801">
          <cell r="D801"/>
          <cell r="E801" t="str">
            <v>Total Transmission Maintenance</v>
          </cell>
          <cell r="F801"/>
          <cell r="S801">
            <v>481436.73</v>
          </cell>
        </row>
        <row r="802">
          <cell r="D802"/>
          <cell r="E802" t="str">
            <v>Total Transmission Expenses</v>
          </cell>
          <cell r="F802" t="str">
            <v>$</v>
          </cell>
          <cell r="S802">
            <v>823934.21</v>
          </cell>
        </row>
        <row r="807">
          <cell r="D807" t="str">
            <v>Customer Accounts Expenses:</v>
          </cell>
          <cell r="E807"/>
          <cell r="F807"/>
          <cell r="S807"/>
        </row>
        <row r="808">
          <cell r="D808">
            <v>901000</v>
          </cell>
          <cell r="E808" t="str">
            <v xml:space="preserve">  Supervision</v>
          </cell>
          <cell r="F808" t="str">
            <v>$</v>
          </cell>
          <cell r="G808">
            <v>17701.86</v>
          </cell>
          <cell r="H808">
            <v>18681.45</v>
          </cell>
          <cell r="I808">
            <v>17622.32</v>
          </cell>
          <cell r="J808">
            <v>20680.349999999999</v>
          </cell>
          <cell r="K808">
            <v>20473.900000000001</v>
          </cell>
          <cell r="L808">
            <v>21308.94</v>
          </cell>
          <cell r="M808">
            <v>20513.21</v>
          </cell>
          <cell r="N808">
            <v>21690.11</v>
          </cell>
          <cell r="O808">
            <v>16922.78</v>
          </cell>
          <cell r="P808">
            <v>17743.740000000002</v>
          </cell>
          <cell r="Q808">
            <v>18574.05</v>
          </cell>
          <cell r="R808">
            <v>18265.45</v>
          </cell>
          <cell r="S808">
            <v>230178.16</v>
          </cell>
        </row>
        <row r="809">
          <cell r="D809">
            <v>902000</v>
          </cell>
          <cell r="E809" t="str">
            <v xml:space="preserve">  Meter Reading</v>
          </cell>
          <cell r="F809"/>
          <cell r="G809">
            <v>62885.94</v>
          </cell>
          <cell r="H809">
            <v>54367.19</v>
          </cell>
          <cell r="I809">
            <v>56299.38</v>
          </cell>
          <cell r="J809">
            <v>57060.31</v>
          </cell>
          <cell r="K809">
            <v>54965.41</v>
          </cell>
          <cell r="L809">
            <v>63298.31</v>
          </cell>
          <cell r="M809">
            <v>61773.84</v>
          </cell>
          <cell r="N809">
            <v>65656.649999999994</v>
          </cell>
          <cell r="O809">
            <v>54613.120000000003</v>
          </cell>
          <cell r="P809">
            <v>56463.78</v>
          </cell>
          <cell r="Q809">
            <v>65018.1</v>
          </cell>
          <cell r="R809">
            <v>60979.48</v>
          </cell>
          <cell r="S809">
            <v>713381.51</v>
          </cell>
        </row>
        <row r="810">
          <cell r="D810">
            <v>903006</v>
          </cell>
          <cell r="E810" t="str">
            <v xml:space="preserve">  Contracts and Orders</v>
          </cell>
          <cell r="F810"/>
          <cell r="G810">
            <v>31308.93</v>
          </cell>
          <cell r="H810">
            <v>27703.86</v>
          </cell>
          <cell r="I810">
            <v>30273.360000000001</v>
          </cell>
          <cell r="J810">
            <v>29969.279999999999</v>
          </cell>
          <cell r="K810">
            <v>28576.09</v>
          </cell>
          <cell r="L810">
            <v>32280.38</v>
          </cell>
          <cell r="M810">
            <v>31574.69</v>
          </cell>
          <cell r="N810">
            <v>31563.73</v>
          </cell>
          <cell r="O810">
            <v>30911.35</v>
          </cell>
          <cell r="P810">
            <v>28995.39</v>
          </cell>
          <cell r="Q810">
            <v>30976.799999999999</v>
          </cell>
          <cell r="R810">
            <v>30772.62</v>
          </cell>
          <cell r="S810">
            <v>364906.48</v>
          </cell>
        </row>
        <row r="811">
          <cell r="D811">
            <v>903002</v>
          </cell>
          <cell r="E811" t="str">
            <v xml:space="preserve">  Credit and Collections</v>
          </cell>
          <cell r="F811"/>
          <cell r="G811">
            <v>40387.94</v>
          </cell>
          <cell r="H811">
            <v>35539.660000000003</v>
          </cell>
          <cell r="I811">
            <v>36273.33</v>
          </cell>
          <cell r="J811">
            <v>37869.69</v>
          </cell>
          <cell r="K811">
            <v>37457.01</v>
          </cell>
          <cell r="L811">
            <v>53183.24</v>
          </cell>
          <cell r="M811">
            <v>40911.15</v>
          </cell>
          <cell r="N811">
            <v>41634.879999999997</v>
          </cell>
          <cell r="O811">
            <v>36584.93</v>
          </cell>
          <cell r="P811">
            <v>37046.720000000001</v>
          </cell>
          <cell r="Q811">
            <v>41229.94</v>
          </cell>
          <cell r="R811">
            <v>40120.06</v>
          </cell>
          <cell r="S811">
            <v>478238.55</v>
          </cell>
        </row>
        <row r="812">
          <cell r="D812">
            <v>903003</v>
          </cell>
          <cell r="E812" t="str">
            <v xml:space="preserve">  Cashiering</v>
          </cell>
          <cell r="F812"/>
          <cell r="G812">
            <v>194.38</v>
          </cell>
          <cell r="H812">
            <v>32.32</v>
          </cell>
          <cell r="I812">
            <v>14536.62</v>
          </cell>
          <cell r="J812">
            <v>-10315.75</v>
          </cell>
          <cell r="K812">
            <v>2020.74</v>
          </cell>
          <cell r="L812">
            <v>2047.56</v>
          </cell>
          <cell r="M812">
            <v>2997.75</v>
          </cell>
          <cell r="N812">
            <v>2403.69</v>
          </cell>
          <cell r="O812">
            <v>-11931.13</v>
          </cell>
          <cell r="P812">
            <v>175.11</v>
          </cell>
          <cell r="Q812">
            <v>86.55</v>
          </cell>
          <cell r="R812">
            <v>341.35</v>
          </cell>
          <cell r="S812">
            <v>2589.19</v>
          </cell>
        </row>
        <row r="813">
          <cell r="D813">
            <v>903004</v>
          </cell>
          <cell r="E813" t="str">
            <v xml:space="preserve">  Billing and Accounting</v>
          </cell>
          <cell r="F813"/>
          <cell r="G813">
            <v>57827.11</v>
          </cell>
          <cell r="H813">
            <v>63794.39</v>
          </cell>
          <cell r="I813">
            <v>48055.040000000001</v>
          </cell>
          <cell r="J813">
            <v>81807.69</v>
          </cell>
          <cell r="K813">
            <v>69967.460000000006</v>
          </cell>
          <cell r="L813">
            <v>73694.28</v>
          </cell>
          <cell r="M813">
            <v>76430.8</v>
          </cell>
          <cell r="N813">
            <v>77717.649999999994</v>
          </cell>
          <cell r="O813">
            <v>85400.33</v>
          </cell>
          <cell r="P813">
            <v>70318.64</v>
          </cell>
          <cell r="Q813">
            <v>66442.63</v>
          </cell>
          <cell r="R813">
            <v>84594.79</v>
          </cell>
          <cell r="S813">
            <v>856050.81</v>
          </cell>
        </row>
        <row r="814">
          <cell r="D814">
            <v>903010</v>
          </cell>
          <cell r="E814" t="str">
            <v xml:space="preserve">  Customer Adjustments</v>
          </cell>
          <cell r="F814"/>
          <cell r="G814">
            <v>8274.93</v>
          </cell>
          <cell r="H814">
            <v>4195.37</v>
          </cell>
          <cell r="I814">
            <v>5085.92</v>
          </cell>
          <cell r="J814">
            <v>3246.74</v>
          </cell>
          <cell r="K814">
            <v>4151.6400000000003</v>
          </cell>
          <cell r="L814">
            <v>3919.63</v>
          </cell>
          <cell r="M814">
            <v>5153.45</v>
          </cell>
          <cell r="N814">
            <v>2282.9</v>
          </cell>
          <cell r="O814">
            <v>2932.7</v>
          </cell>
          <cell r="P814">
            <v>4968.62</v>
          </cell>
          <cell r="Q814">
            <v>13084.42</v>
          </cell>
          <cell r="R814">
            <v>17788.849999999999</v>
          </cell>
          <cell r="S814">
            <v>75085.17</v>
          </cell>
        </row>
        <row r="815">
          <cell r="D815">
            <v>904000</v>
          </cell>
          <cell r="E815" t="str">
            <v xml:space="preserve">  Uncollectible Accounts</v>
          </cell>
          <cell r="F815"/>
          <cell r="G815">
            <v>18008.46</v>
          </cell>
          <cell r="H815">
            <v>22899.42</v>
          </cell>
          <cell r="I815">
            <v>43202.26</v>
          </cell>
          <cell r="J815">
            <v>44647.25</v>
          </cell>
          <cell r="K815">
            <v>37027.519999999997</v>
          </cell>
          <cell r="L815">
            <v>14839.5</v>
          </cell>
          <cell r="M815">
            <v>18165.59</v>
          </cell>
          <cell r="N815">
            <v>15672.91</v>
          </cell>
          <cell r="O815">
            <v>-25561.4</v>
          </cell>
          <cell r="P815">
            <v>15359.93</v>
          </cell>
          <cell r="Q815">
            <v>15374.9</v>
          </cell>
          <cell r="R815">
            <v>-23886.240000000002</v>
          </cell>
          <cell r="S815">
            <v>195750.1</v>
          </cell>
        </row>
        <row r="816">
          <cell r="D816">
            <v>905000</v>
          </cell>
          <cell r="E816" t="str">
            <v xml:space="preserve">  Misc. Customer Accounts Expenses</v>
          </cell>
          <cell r="F816"/>
          <cell r="G816">
            <v>12335.49</v>
          </cell>
          <cell r="H816">
            <v>9713.42</v>
          </cell>
          <cell r="I816">
            <v>11213.12</v>
          </cell>
          <cell r="J816">
            <v>11277.52</v>
          </cell>
          <cell r="K816">
            <v>12287.82</v>
          </cell>
          <cell r="L816">
            <v>11956.31</v>
          </cell>
          <cell r="M816">
            <v>11110.26</v>
          </cell>
          <cell r="N816">
            <v>9311.0400000000009</v>
          </cell>
          <cell r="O816">
            <v>14200.54</v>
          </cell>
          <cell r="P816">
            <v>11126.26</v>
          </cell>
          <cell r="Q816">
            <v>11251.45</v>
          </cell>
          <cell r="R816">
            <v>12246.33</v>
          </cell>
          <cell r="S816">
            <v>138029.56</v>
          </cell>
        </row>
        <row r="817">
          <cell r="D817"/>
          <cell r="E817" t="str">
            <v>Total Customer Accounts Expenses</v>
          </cell>
          <cell r="F817" t="str">
            <v>$</v>
          </cell>
          <cell r="S817">
            <v>3054209.5300000003</v>
          </cell>
        </row>
        <row r="818">
          <cell r="D818"/>
          <cell r="E818"/>
          <cell r="F818"/>
          <cell r="S818"/>
        </row>
        <row r="819">
          <cell r="D819" t="str">
            <v>Customer Informational Expenses:</v>
          </cell>
          <cell r="E819"/>
          <cell r="F819"/>
          <cell r="S819"/>
        </row>
        <row r="820">
          <cell r="D820">
            <v>907000</v>
          </cell>
          <cell r="E820" t="str">
            <v xml:space="preserve">  Supervision</v>
          </cell>
          <cell r="F820" t="str">
            <v>$</v>
          </cell>
          <cell r="G820">
            <v>2889.42</v>
          </cell>
          <cell r="H820">
            <v>1783.65</v>
          </cell>
          <cell r="I820">
            <v>2637.75</v>
          </cell>
          <cell r="J820">
            <v>2248.4699999999998</v>
          </cell>
          <cell r="K820">
            <v>2241.6</v>
          </cell>
          <cell r="L820">
            <v>2926.85</v>
          </cell>
          <cell r="M820">
            <v>2461.73</v>
          </cell>
          <cell r="N820">
            <v>2351.36</v>
          </cell>
          <cell r="O820">
            <v>2707.09</v>
          </cell>
          <cell r="P820">
            <v>2061.96</v>
          </cell>
          <cell r="Q820">
            <v>1351.52</v>
          </cell>
          <cell r="R820">
            <v>687.02</v>
          </cell>
          <cell r="S820">
            <v>26348.42</v>
          </cell>
        </row>
        <row r="821">
          <cell r="D821">
            <v>908000</v>
          </cell>
          <cell r="E821" t="str">
            <v xml:space="preserve">  Customer Assistance</v>
          </cell>
          <cell r="F821"/>
          <cell r="G821">
            <v>33695.17</v>
          </cell>
          <cell r="H821">
            <v>43166.23</v>
          </cell>
          <cell r="I821">
            <v>31162.639999999999</v>
          </cell>
          <cell r="J821">
            <v>47466.77</v>
          </cell>
          <cell r="K821">
            <v>32506.87</v>
          </cell>
          <cell r="L821">
            <v>34630.54</v>
          </cell>
          <cell r="M821">
            <v>27999.15</v>
          </cell>
          <cell r="N821">
            <v>53005.66</v>
          </cell>
          <cell r="O821">
            <v>36188.550000000003</v>
          </cell>
          <cell r="P821">
            <v>32432.75</v>
          </cell>
          <cell r="Q821">
            <v>34717.339999999997</v>
          </cell>
          <cell r="R821">
            <v>40070.730000000003</v>
          </cell>
          <cell r="S821">
            <v>447042.4</v>
          </cell>
        </row>
        <row r="822">
          <cell r="D822">
            <v>909000</v>
          </cell>
          <cell r="E822" t="str">
            <v xml:space="preserve">  Info. and Instructional Advertising</v>
          </cell>
          <cell r="F822"/>
          <cell r="G822">
            <v>0</v>
          </cell>
          <cell r="H822">
            <v>0</v>
          </cell>
          <cell r="I822">
            <v>795.88</v>
          </cell>
          <cell r="J822">
            <v>0</v>
          </cell>
          <cell r="K822">
            <v>0</v>
          </cell>
          <cell r="L822">
            <v>0</v>
          </cell>
          <cell r="M822">
            <v>0</v>
          </cell>
          <cell r="N822">
            <v>795.88</v>
          </cell>
          <cell r="O822">
            <v>0</v>
          </cell>
          <cell r="P822">
            <v>0</v>
          </cell>
          <cell r="Q822">
            <v>0</v>
          </cell>
          <cell r="R822">
            <v>653.66</v>
          </cell>
          <cell r="S822">
            <v>2245.42</v>
          </cell>
        </row>
        <row r="823">
          <cell r="D823">
            <v>910000</v>
          </cell>
          <cell r="E823" t="str">
            <v xml:space="preserve">  Miscellaneous Customer Information</v>
          </cell>
          <cell r="F823"/>
          <cell r="G823">
            <v>3838.28</v>
          </cell>
          <cell r="H823">
            <v>2083.7399999999998</v>
          </cell>
          <cell r="I823">
            <v>2705.75</v>
          </cell>
          <cell r="J823">
            <v>2416.92</v>
          </cell>
          <cell r="K823">
            <v>3051.57</v>
          </cell>
          <cell r="L823">
            <v>5412.3</v>
          </cell>
          <cell r="M823">
            <v>3111.25</v>
          </cell>
          <cell r="N823">
            <v>3302.35</v>
          </cell>
          <cell r="O823">
            <v>5350.54</v>
          </cell>
          <cell r="P823">
            <v>2821.5</v>
          </cell>
          <cell r="Q823">
            <v>3154.09</v>
          </cell>
          <cell r="R823">
            <v>2985.79</v>
          </cell>
          <cell r="S823">
            <v>40234.080000000002</v>
          </cell>
        </row>
        <row r="824">
          <cell r="D824"/>
          <cell r="E824" t="str">
            <v>Total Customer Informational Expenses</v>
          </cell>
          <cell r="F824" t="str">
            <v>$</v>
          </cell>
          <cell r="S824">
            <v>515870.32</v>
          </cell>
        </row>
        <row r="825">
          <cell r="D825"/>
          <cell r="E825"/>
          <cell r="F825"/>
          <cell r="S825"/>
        </row>
        <row r="826">
          <cell r="D826" t="str">
            <v>Selling Expenses:</v>
          </cell>
          <cell r="E826"/>
          <cell r="F826"/>
          <cell r="S826"/>
        </row>
        <row r="827">
          <cell r="D827">
            <v>911000</v>
          </cell>
          <cell r="E827" t="str">
            <v xml:space="preserve">  Supervision</v>
          </cell>
          <cell r="F827" t="str">
            <v>$</v>
          </cell>
          <cell r="G827">
            <v>0</v>
          </cell>
          <cell r="H827">
            <v>0</v>
          </cell>
          <cell r="I827">
            <v>0</v>
          </cell>
          <cell r="J827">
            <v>0</v>
          </cell>
          <cell r="K827">
            <v>0</v>
          </cell>
          <cell r="L827">
            <v>0</v>
          </cell>
          <cell r="M827">
            <v>0</v>
          </cell>
          <cell r="N827">
            <v>0</v>
          </cell>
          <cell r="O827">
            <v>0</v>
          </cell>
          <cell r="P827">
            <v>0</v>
          </cell>
          <cell r="Q827">
            <v>0</v>
          </cell>
          <cell r="R827">
            <v>0</v>
          </cell>
          <cell r="S827">
            <v>0</v>
          </cell>
        </row>
        <row r="828">
          <cell r="D828">
            <v>912000</v>
          </cell>
          <cell r="E828" t="str">
            <v xml:space="preserve">  Demonstrating &amp; Selling Expense</v>
          </cell>
          <cell r="F828"/>
          <cell r="G828">
            <v>0</v>
          </cell>
          <cell r="H828">
            <v>0</v>
          </cell>
          <cell r="I828">
            <v>1519.75</v>
          </cell>
          <cell r="J828">
            <v>0</v>
          </cell>
          <cell r="K828">
            <v>0</v>
          </cell>
          <cell r="L828">
            <v>287.67</v>
          </cell>
          <cell r="M828">
            <v>2836.63</v>
          </cell>
          <cell r="N828">
            <v>-505.3</v>
          </cell>
          <cell r="O828">
            <v>3245.33</v>
          </cell>
          <cell r="P828">
            <v>0</v>
          </cell>
          <cell r="Q828">
            <v>0</v>
          </cell>
          <cell r="R828">
            <v>8026.96</v>
          </cell>
          <cell r="S828">
            <v>15411.04</v>
          </cell>
        </row>
        <row r="829">
          <cell r="D829">
            <v>913000</v>
          </cell>
          <cell r="E829" t="str">
            <v xml:space="preserve">  Advertising</v>
          </cell>
          <cell r="F829"/>
          <cell r="G829">
            <v>0</v>
          </cell>
          <cell r="H829">
            <v>0</v>
          </cell>
          <cell r="I829">
            <v>0</v>
          </cell>
          <cell r="J829">
            <v>0</v>
          </cell>
          <cell r="K829">
            <v>0</v>
          </cell>
          <cell r="L829">
            <v>0</v>
          </cell>
          <cell r="M829">
            <v>0</v>
          </cell>
          <cell r="N829">
            <v>0</v>
          </cell>
          <cell r="O829">
            <v>0</v>
          </cell>
          <cell r="P829">
            <v>0</v>
          </cell>
          <cell r="Q829">
            <v>0</v>
          </cell>
          <cell r="R829">
            <v>0</v>
          </cell>
          <cell r="S829">
            <v>0</v>
          </cell>
        </row>
        <row r="830">
          <cell r="D830">
            <v>916000</v>
          </cell>
          <cell r="E830" t="str">
            <v xml:space="preserve">  Miscellaneous Selling Expense</v>
          </cell>
          <cell r="F830"/>
          <cell r="G830">
            <v>250.28</v>
          </cell>
          <cell r="H830">
            <v>250.47</v>
          </cell>
          <cell r="I830">
            <v>249.34</v>
          </cell>
          <cell r="J830">
            <v>249.62</v>
          </cell>
          <cell r="K830">
            <v>249.74</v>
          </cell>
          <cell r="L830">
            <v>254.79</v>
          </cell>
          <cell r="M830">
            <v>252.16</v>
          </cell>
          <cell r="N830">
            <v>306.3</v>
          </cell>
          <cell r="O830">
            <v>206.62</v>
          </cell>
          <cell r="P830">
            <v>260.77999999999997</v>
          </cell>
          <cell r="Q830">
            <v>258.81</v>
          </cell>
          <cell r="R830">
            <v>269.16000000000003</v>
          </cell>
          <cell r="S830">
            <v>3058.07</v>
          </cell>
        </row>
        <row r="831">
          <cell r="D831"/>
          <cell r="E831" t="str">
            <v>Total Selling Expenses</v>
          </cell>
          <cell r="F831" t="str">
            <v>$</v>
          </cell>
          <cell r="S831">
            <v>18469.11</v>
          </cell>
        </row>
        <row r="832">
          <cell r="D832"/>
          <cell r="E832"/>
          <cell r="F832"/>
          <cell r="S832"/>
        </row>
        <row r="833">
          <cell r="D833" t="str">
            <v>Administrative and General Expenses:</v>
          </cell>
          <cell r="E833"/>
          <cell r="F833"/>
          <cell r="S833"/>
        </row>
        <row r="834">
          <cell r="D834">
            <v>920001</v>
          </cell>
          <cell r="E834" t="str">
            <v xml:space="preserve">  Administrative and General Salaries</v>
          </cell>
          <cell r="F834" t="str">
            <v>$</v>
          </cell>
          <cell r="G834">
            <v>225349.22</v>
          </cell>
          <cell r="H834">
            <v>196664.25</v>
          </cell>
          <cell r="I834">
            <v>182610.62</v>
          </cell>
          <cell r="J834">
            <v>221799.18</v>
          </cell>
          <cell r="K834">
            <v>223255.47</v>
          </cell>
          <cell r="L834">
            <v>247673.92</v>
          </cell>
          <cell r="M834">
            <v>207291.78</v>
          </cell>
          <cell r="N834">
            <v>228847.45</v>
          </cell>
          <cell r="O834">
            <v>207120.1</v>
          </cell>
          <cell r="P834">
            <v>208879.39</v>
          </cell>
          <cell r="Q834">
            <v>232742.18</v>
          </cell>
          <cell r="R834">
            <v>177293.2</v>
          </cell>
          <cell r="S834">
            <v>2559526.7599999998</v>
          </cell>
        </row>
        <row r="835">
          <cell r="D835">
            <v>921001</v>
          </cell>
          <cell r="E835" t="str">
            <v xml:space="preserve">  General Office Supplies and Expenses</v>
          </cell>
          <cell r="F835"/>
          <cell r="G835">
            <v>25103.24</v>
          </cell>
          <cell r="H835">
            <v>22054.29</v>
          </cell>
          <cell r="I835">
            <v>26948.71</v>
          </cell>
          <cell r="J835">
            <v>29975.96</v>
          </cell>
          <cell r="K835">
            <v>35818.81</v>
          </cell>
          <cell r="L835">
            <v>36795.18</v>
          </cell>
          <cell r="M835">
            <v>24609.98</v>
          </cell>
          <cell r="N835">
            <v>24297.16</v>
          </cell>
          <cell r="O835">
            <v>27441.64</v>
          </cell>
          <cell r="P835">
            <v>19022.759999999998</v>
          </cell>
          <cell r="Q835">
            <v>31097.200000000001</v>
          </cell>
          <cell r="R835">
            <v>42515.199999999997</v>
          </cell>
          <cell r="S835">
            <v>345680.13</v>
          </cell>
        </row>
        <row r="836">
          <cell r="D836">
            <v>923001</v>
          </cell>
          <cell r="E836" t="str">
            <v xml:space="preserve">  Outside Services</v>
          </cell>
          <cell r="F836"/>
          <cell r="G836">
            <v>1203.08</v>
          </cell>
          <cell r="H836">
            <v>3083.66</v>
          </cell>
          <cell r="I836">
            <v>13052.79</v>
          </cell>
          <cell r="J836">
            <v>7266.82</v>
          </cell>
          <cell r="K836">
            <v>4749.8999999999996</v>
          </cell>
          <cell r="L836">
            <v>5341.8</v>
          </cell>
          <cell r="M836">
            <v>4223.7700000000004</v>
          </cell>
          <cell r="N836">
            <v>7291.08</v>
          </cell>
          <cell r="O836">
            <v>64763.96</v>
          </cell>
          <cell r="P836">
            <v>16915.61</v>
          </cell>
          <cell r="Q836">
            <v>13285.42</v>
          </cell>
          <cell r="R836">
            <v>15589.13</v>
          </cell>
          <cell r="S836">
            <v>156767.01999999999</v>
          </cell>
        </row>
        <row r="837">
          <cell r="D837">
            <v>924001</v>
          </cell>
          <cell r="E837" t="str">
            <v xml:space="preserve">  Liability and Other Insurance</v>
          </cell>
          <cell r="F837"/>
          <cell r="G837">
            <v>4239.29</v>
          </cell>
          <cell r="H837">
            <v>-291.37</v>
          </cell>
          <cell r="I837">
            <v>17993.48</v>
          </cell>
          <cell r="J837">
            <v>4962.25</v>
          </cell>
          <cell r="K837">
            <v>4508.74</v>
          </cell>
          <cell r="L837">
            <v>13144.02</v>
          </cell>
          <cell r="M837">
            <v>-237.15</v>
          </cell>
          <cell r="N837">
            <v>-1853.15</v>
          </cell>
          <cell r="O837">
            <v>5909.03</v>
          </cell>
          <cell r="P837">
            <v>10903.54</v>
          </cell>
          <cell r="Q837">
            <v>3411.56</v>
          </cell>
          <cell r="R837">
            <v>13736.98</v>
          </cell>
          <cell r="S837">
            <v>76427.22</v>
          </cell>
        </row>
        <row r="838">
          <cell r="D838">
            <v>924101</v>
          </cell>
          <cell r="E838" t="str">
            <v xml:space="preserve">  Property Insurance</v>
          </cell>
          <cell r="F838"/>
          <cell r="G838">
            <v>2089.39</v>
          </cell>
          <cell r="H838">
            <v>2082.11</v>
          </cell>
          <cell r="I838">
            <v>2023.73</v>
          </cell>
          <cell r="J838">
            <v>2061.33</v>
          </cell>
          <cell r="K838">
            <v>2091.09</v>
          </cell>
          <cell r="L838">
            <v>2071.59</v>
          </cell>
          <cell r="M838">
            <v>1643.57</v>
          </cell>
          <cell r="N838">
            <v>1762.74</v>
          </cell>
          <cell r="O838">
            <v>1958.02</v>
          </cell>
          <cell r="P838">
            <v>2056.14</v>
          </cell>
          <cell r="Q838">
            <v>2203.91</v>
          </cell>
          <cell r="R838">
            <v>1344.93</v>
          </cell>
          <cell r="S838">
            <v>23388.55</v>
          </cell>
        </row>
        <row r="839">
          <cell r="D839">
            <v>925001</v>
          </cell>
          <cell r="E839" t="str">
            <v xml:space="preserve">  Injuries and Damages</v>
          </cell>
          <cell r="F839"/>
          <cell r="G839">
            <v>8536.89</v>
          </cell>
          <cell r="H839">
            <v>20410.53</v>
          </cell>
          <cell r="I839">
            <v>13136.11</v>
          </cell>
          <cell r="J839">
            <v>17124.97</v>
          </cell>
          <cell r="K839">
            <v>10740.8</v>
          </cell>
          <cell r="L839">
            <v>4244.87</v>
          </cell>
          <cell r="M839">
            <v>-676.58</v>
          </cell>
          <cell r="N839">
            <v>7628.37</v>
          </cell>
          <cell r="O839">
            <v>24628.45</v>
          </cell>
          <cell r="P839">
            <v>11424.27</v>
          </cell>
          <cell r="Q839">
            <v>14531.39</v>
          </cell>
          <cell r="R839">
            <v>28813.78</v>
          </cell>
          <cell r="S839">
            <v>160543.85</v>
          </cell>
        </row>
        <row r="840">
          <cell r="D840">
            <v>926001</v>
          </cell>
          <cell r="E840" t="str">
            <v xml:space="preserve">  Employee Pensions and Benefits</v>
          </cell>
          <cell r="F840"/>
          <cell r="G840">
            <v>4595.09</v>
          </cell>
          <cell r="H840">
            <v>3164.1</v>
          </cell>
          <cell r="I840">
            <v>8049.81</v>
          </cell>
          <cell r="J840">
            <v>18831.84</v>
          </cell>
          <cell r="K840">
            <v>3439.19</v>
          </cell>
          <cell r="L840">
            <v>8971.65</v>
          </cell>
          <cell r="M840">
            <v>3528.88</v>
          </cell>
          <cell r="N840">
            <v>7312.98</v>
          </cell>
          <cell r="O840">
            <v>5298.28</v>
          </cell>
          <cell r="P840">
            <v>4242.67</v>
          </cell>
          <cell r="Q840">
            <v>4732.42</v>
          </cell>
          <cell r="R840">
            <v>11264.26</v>
          </cell>
          <cell r="S840">
            <v>83431.17</v>
          </cell>
        </row>
        <row r="841">
          <cell r="D841">
            <v>930101</v>
          </cell>
          <cell r="E841" t="str">
            <v xml:space="preserve">  General Advertising</v>
          </cell>
          <cell r="F841"/>
          <cell r="G841">
            <v>1980.69</v>
          </cell>
          <cell r="H841">
            <v>1005.01</v>
          </cell>
          <cell r="I841">
            <v>1600.99</v>
          </cell>
          <cell r="J841">
            <v>2544.36</v>
          </cell>
          <cell r="K841">
            <v>1858.75</v>
          </cell>
          <cell r="L841">
            <v>4542.24</v>
          </cell>
          <cell r="M841">
            <v>1345.8</v>
          </cell>
          <cell r="N841">
            <v>3113.44</v>
          </cell>
          <cell r="O841">
            <v>3747.21</v>
          </cell>
          <cell r="P841">
            <v>922.78</v>
          </cell>
          <cell r="Q841">
            <v>1461.12</v>
          </cell>
          <cell r="R841">
            <v>1351.48</v>
          </cell>
          <cell r="S841">
            <v>25473.87</v>
          </cell>
        </row>
        <row r="842">
          <cell r="D842">
            <v>930201</v>
          </cell>
          <cell r="E842" t="str">
            <v xml:space="preserve">  Miscellaneous General Expenses</v>
          </cell>
          <cell r="F842"/>
          <cell r="G842">
            <v>78689.89</v>
          </cell>
          <cell r="H842">
            <v>118.78</v>
          </cell>
          <cell r="I842">
            <v>1557.54</v>
          </cell>
          <cell r="J842">
            <v>12191.05</v>
          </cell>
          <cell r="K842">
            <v>535.07000000000005</v>
          </cell>
          <cell r="L842">
            <v>262.11</v>
          </cell>
          <cell r="M842">
            <v>1169.6500000000001</v>
          </cell>
          <cell r="N842">
            <v>254.54</v>
          </cell>
          <cell r="O842">
            <v>118.22</v>
          </cell>
          <cell r="P842">
            <v>270.07</v>
          </cell>
          <cell r="Q842">
            <v>176.35</v>
          </cell>
          <cell r="R842">
            <v>-155.99</v>
          </cell>
          <cell r="S842">
            <v>95187.28</v>
          </cell>
        </row>
        <row r="843">
          <cell r="D843">
            <v>931001</v>
          </cell>
          <cell r="E843" t="str">
            <v xml:space="preserve">  Rents</v>
          </cell>
          <cell r="F843"/>
          <cell r="G843">
            <v>468.22</v>
          </cell>
          <cell r="H843">
            <v>466.6</v>
          </cell>
          <cell r="I843">
            <v>456.64</v>
          </cell>
          <cell r="J843">
            <v>463.4</v>
          </cell>
          <cell r="K843">
            <v>517.21</v>
          </cell>
          <cell r="L843">
            <v>512.39</v>
          </cell>
          <cell r="M843">
            <v>420.88</v>
          </cell>
          <cell r="N843">
            <v>451.4</v>
          </cell>
          <cell r="O843">
            <v>464.49</v>
          </cell>
          <cell r="P843">
            <v>487.76</v>
          </cell>
          <cell r="Q843">
            <v>489.91</v>
          </cell>
          <cell r="R843">
            <v>359.41</v>
          </cell>
          <cell r="S843">
            <v>5558.31</v>
          </cell>
        </row>
        <row r="844">
          <cell r="D844">
            <v>932001</v>
          </cell>
          <cell r="E844" t="str">
            <v xml:space="preserve">  Maintenance of General Plant</v>
          </cell>
          <cell r="F844"/>
          <cell r="G844">
            <v>18249.04</v>
          </cell>
          <cell r="H844">
            <v>14643.27</v>
          </cell>
          <cell r="I844">
            <v>21031.24</v>
          </cell>
          <cell r="J844">
            <v>17179.3</v>
          </cell>
          <cell r="K844">
            <v>22457.599999999999</v>
          </cell>
          <cell r="L844">
            <v>22955.439999999999</v>
          </cell>
          <cell r="M844">
            <v>43000.65</v>
          </cell>
          <cell r="N844">
            <v>21479.21</v>
          </cell>
          <cell r="O844">
            <v>17734.82</v>
          </cell>
          <cell r="P844">
            <v>29429.64</v>
          </cell>
          <cell r="Q844">
            <v>16174.49</v>
          </cell>
          <cell r="R844">
            <v>32799.919999999998</v>
          </cell>
          <cell r="S844">
            <v>277134.62</v>
          </cell>
        </row>
        <row r="845">
          <cell r="D845"/>
          <cell r="E845" t="str">
            <v>Total Adm. and General Expenses</v>
          </cell>
          <cell r="F845" t="str">
            <v>$</v>
          </cell>
          <cell r="S845">
            <v>3809118.78</v>
          </cell>
        </row>
        <row r="852">
          <cell r="D852" t="str">
            <v>Source of Supply Expenses:</v>
          </cell>
        </row>
        <row r="853">
          <cell r="E853" t="str">
            <v>Operation:</v>
          </cell>
        </row>
        <row r="854">
          <cell r="D854">
            <v>600000</v>
          </cell>
          <cell r="E854" t="str">
            <v xml:space="preserve">   Supervision and Engineering</v>
          </cell>
          <cell r="F854" t="str">
            <v>$</v>
          </cell>
          <cell r="G854">
            <v>210.32</v>
          </cell>
          <cell r="H854">
            <v>0</v>
          </cell>
          <cell r="I854">
            <v>0</v>
          </cell>
          <cell r="J854">
            <v>1166.54</v>
          </cell>
          <cell r="K854">
            <v>1057.94</v>
          </cell>
          <cell r="L854">
            <v>756.36</v>
          </cell>
          <cell r="M854">
            <v>759.16</v>
          </cell>
          <cell r="N854">
            <v>4012.81</v>
          </cell>
          <cell r="O854">
            <v>7358.01</v>
          </cell>
          <cell r="P854">
            <v>1543.23</v>
          </cell>
          <cell r="Q854">
            <v>1200.1199999999999</v>
          </cell>
          <cell r="R854">
            <v>1200.1199999999999</v>
          </cell>
          <cell r="S854">
            <v>19264.61</v>
          </cell>
        </row>
        <row r="855">
          <cell r="D855">
            <v>601000</v>
          </cell>
          <cell r="E855" t="str">
            <v xml:space="preserve">   Labor and Material</v>
          </cell>
          <cell r="G855">
            <v>5558.42</v>
          </cell>
          <cell r="H855">
            <v>4049.6</v>
          </cell>
          <cell r="I855">
            <v>5126.74</v>
          </cell>
          <cell r="J855">
            <v>4957.6400000000003</v>
          </cell>
          <cell r="K855">
            <v>4845.32</v>
          </cell>
          <cell r="L855">
            <v>5623.71</v>
          </cell>
          <cell r="M855">
            <v>4994.47</v>
          </cell>
          <cell r="N855">
            <v>4804.84</v>
          </cell>
          <cell r="O855">
            <v>5495.69</v>
          </cell>
          <cell r="P855">
            <v>4958.88</v>
          </cell>
          <cell r="Q855">
            <v>5002.38</v>
          </cell>
          <cell r="R855">
            <v>5352.19</v>
          </cell>
          <cell r="S855">
            <v>60769.88</v>
          </cell>
        </row>
        <row r="856">
          <cell r="D856">
            <v>603000</v>
          </cell>
          <cell r="E856" t="str">
            <v xml:space="preserve">   Miscellaneous Expenses</v>
          </cell>
          <cell r="G856">
            <v>0</v>
          </cell>
          <cell r="H856">
            <v>0</v>
          </cell>
          <cell r="I856">
            <v>0</v>
          </cell>
          <cell r="J856">
            <v>0</v>
          </cell>
          <cell r="K856">
            <v>0</v>
          </cell>
          <cell r="L856">
            <v>0</v>
          </cell>
          <cell r="M856">
            <v>0</v>
          </cell>
          <cell r="N856">
            <v>0</v>
          </cell>
          <cell r="O856">
            <v>0</v>
          </cell>
          <cell r="P856">
            <v>0</v>
          </cell>
          <cell r="Q856">
            <v>0</v>
          </cell>
          <cell r="R856">
            <v>0</v>
          </cell>
          <cell r="S856">
            <v>0</v>
          </cell>
        </row>
        <row r="857">
          <cell r="E857" t="str">
            <v>Total Operation</v>
          </cell>
          <cell r="S857">
            <v>80034.489999999991</v>
          </cell>
        </row>
        <row r="859">
          <cell r="E859" t="str">
            <v>Maintenance:</v>
          </cell>
        </row>
        <row r="860">
          <cell r="D860">
            <v>610000</v>
          </cell>
          <cell r="E860" t="str">
            <v xml:space="preserve">   Supervision and Engineering</v>
          </cell>
          <cell r="G860">
            <v>0</v>
          </cell>
          <cell r="H860">
            <v>0</v>
          </cell>
          <cell r="I860">
            <v>0</v>
          </cell>
          <cell r="J860">
            <v>0</v>
          </cell>
          <cell r="K860">
            <v>0</v>
          </cell>
          <cell r="L860">
            <v>0</v>
          </cell>
          <cell r="M860">
            <v>0</v>
          </cell>
          <cell r="N860">
            <v>0</v>
          </cell>
          <cell r="O860">
            <v>0</v>
          </cell>
          <cell r="P860">
            <v>0</v>
          </cell>
          <cell r="Q860">
            <v>0</v>
          </cell>
          <cell r="R860">
            <v>0</v>
          </cell>
          <cell r="S860">
            <v>0</v>
          </cell>
        </row>
        <row r="861">
          <cell r="D861">
            <v>612000</v>
          </cell>
          <cell r="E861" t="str">
            <v xml:space="preserve">   Reservoirs</v>
          </cell>
          <cell r="G861">
            <v>2553.86</v>
          </cell>
          <cell r="H861">
            <v>2445.79</v>
          </cell>
          <cell r="I861">
            <v>2631.69</v>
          </cell>
          <cell r="J861">
            <v>4412.8999999999996</v>
          </cell>
          <cell r="K861">
            <v>2565.52</v>
          </cell>
          <cell r="L861">
            <v>3405.68</v>
          </cell>
          <cell r="M861">
            <v>2886.24</v>
          </cell>
          <cell r="N861">
            <v>11344.82</v>
          </cell>
          <cell r="O861">
            <v>2834.5</v>
          </cell>
          <cell r="P861">
            <v>24879.15</v>
          </cell>
          <cell r="Q861">
            <v>9428.5</v>
          </cell>
          <cell r="R861">
            <v>10262.11</v>
          </cell>
          <cell r="S861">
            <v>79650.759999999995</v>
          </cell>
        </row>
        <row r="862">
          <cell r="D862">
            <v>614000</v>
          </cell>
          <cell r="E862" t="str">
            <v xml:space="preserve">   Wells and Springs</v>
          </cell>
          <cell r="G862">
            <v>1233.19</v>
          </cell>
          <cell r="H862">
            <v>899.86</v>
          </cell>
          <cell r="I862">
            <v>1138.82</v>
          </cell>
          <cell r="J862">
            <v>992.23</v>
          </cell>
          <cell r="K862">
            <v>972.13</v>
          </cell>
          <cell r="L862">
            <v>1097.07</v>
          </cell>
          <cell r="M862">
            <v>897.78</v>
          </cell>
          <cell r="N862">
            <v>862.14</v>
          </cell>
          <cell r="O862">
            <v>1055.49</v>
          </cell>
          <cell r="P862">
            <v>1018.29</v>
          </cell>
          <cell r="Q862">
            <v>1079.1099999999999</v>
          </cell>
          <cell r="R862">
            <v>1304.93</v>
          </cell>
          <cell r="S862">
            <v>12551.04</v>
          </cell>
        </row>
        <row r="863">
          <cell r="D863">
            <v>616000</v>
          </cell>
          <cell r="E863" t="str">
            <v xml:space="preserve">   Supply Mains</v>
          </cell>
          <cell r="G863">
            <v>5020.96</v>
          </cell>
          <cell r="H863">
            <v>1116.6500000000001</v>
          </cell>
          <cell r="I863">
            <v>569.70000000000005</v>
          </cell>
          <cell r="J863">
            <v>496.25</v>
          </cell>
          <cell r="K863">
            <v>487.02</v>
          </cell>
          <cell r="L863">
            <v>28275.89</v>
          </cell>
          <cell r="M863">
            <v>2340.04</v>
          </cell>
          <cell r="N863">
            <v>430.98</v>
          </cell>
          <cell r="O863">
            <v>900.32</v>
          </cell>
          <cell r="P863">
            <v>1340.34</v>
          </cell>
          <cell r="Q863">
            <v>1288.43</v>
          </cell>
          <cell r="R863">
            <v>3545.03</v>
          </cell>
          <cell r="S863">
            <v>45811.61</v>
          </cell>
        </row>
        <row r="864">
          <cell r="D864">
            <v>617000</v>
          </cell>
          <cell r="E864" t="str">
            <v xml:space="preserve">   Miscellaneous Water Source Plant</v>
          </cell>
          <cell r="G864">
            <v>0</v>
          </cell>
          <cell r="H864">
            <v>0</v>
          </cell>
          <cell r="I864">
            <v>422.12</v>
          </cell>
          <cell r="J864">
            <v>0</v>
          </cell>
          <cell r="K864">
            <v>0</v>
          </cell>
          <cell r="L864">
            <v>0</v>
          </cell>
          <cell r="M864">
            <v>0</v>
          </cell>
          <cell r="N864">
            <v>0</v>
          </cell>
          <cell r="O864">
            <v>0</v>
          </cell>
          <cell r="P864">
            <v>200</v>
          </cell>
          <cell r="Q864">
            <v>0</v>
          </cell>
          <cell r="R864">
            <v>0</v>
          </cell>
          <cell r="S864">
            <v>622.12</v>
          </cell>
        </row>
        <row r="865">
          <cell r="E865" t="str">
            <v>Total Maintenance</v>
          </cell>
          <cell r="S865">
            <v>138635.52999999997</v>
          </cell>
        </row>
        <row r="866">
          <cell r="E866" t="str">
            <v>Total Source of Supply Expenses</v>
          </cell>
          <cell r="F866" t="str">
            <v>$</v>
          </cell>
          <cell r="S866">
            <v>218670.01999999996</v>
          </cell>
        </row>
        <row r="869">
          <cell r="D869" t="str">
            <v>Pumping Expenses:</v>
          </cell>
        </row>
        <row r="870">
          <cell r="E870" t="str">
            <v>Operation:</v>
          </cell>
        </row>
        <row r="871">
          <cell r="D871">
            <v>620000</v>
          </cell>
          <cell r="E871" t="str">
            <v xml:space="preserve">     Supervision and Engineering</v>
          </cell>
          <cell r="F871" t="str">
            <v>$</v>
          </cell>
          <cell r="G871">
            <v>5513.61</v>
          </cell>
          <cell r="H871">
            <v>3613.3</v>
          </cell>
          <cell r="I871">
            <v>3651.3</v>
          </cell>
          <cell r="J871">
            <v>4258.07</v>
          </cell>
          <cell r="K871">
            <v>3754.5</v>
          </cell>
          <cell r="L871">
            <v>6674.18</v>
          </cell>
          <cell r="M871">
            <v>4536.6000000000004</v>
          </cell>
          <cell r="N871">
            <v>4616.3100000000004</v>
          </cell>
          <cell r="O871">
            <v>4685.68</v>
          </cell>
          <cell r="P871">
            <v>2955.27</v>
          </cell>
          <cell r="Q871">
            <v>3959.74</v>
          </cell>
          <cell r="R871">
            <v>5187.1099999999997</v>
          </cell>
          <cell r="S871">
            <v>53405.67</v>
          </cell>
        </row>
        <row r="872">
          <cell r="D872">
            <v>621000</v>
          </cell>
          <cell r="E872" t="str">
            <v xml:space="preserve">     Fuel</v>
          </cell>
          <cell r="G872">
            <v>0</v>
          </cell>
          <cell r="H872">
            <v>0</v>
          </cell>
          <cell r="I872">
            <v>0</v>
          </cell>
          <cell r="J872">
            <v>0</v>
          </cell>
          <cell r="K872">
            <v>0</v>
          </cell>
          <cell r="L872">
            <v>0</v>
          </cell>
          <cell r="M872">
            <v>0</v>
          </cell>
          <cell r="N872">
            <v>0</v>
          </cell>
          <cell r="O872">
            <v>0</v>
          </cell>
          <cell r="P872">
            <v>0</v>
          </cell>
          <cell r="Q872">
            <v>0</v>
          </cell>
          <cell r="R872">
            <v>0</v>
          </cell>
          <cell r="S872">
            <v>0</v>
          </cell>
        </row>
        <row r="873">
          <cell r="D873">
            <v>623000</v>
          </cell>
          <cell r="E873" t="str">
            <v xml:space="preserve">     Power Transferred</v>
          </cell>
          <cell r="G873">
            <v>48312.51</v>
          </cell>
          <cell r="H873">
            <v>47987.12</v>
          </cell>
          <cell r="I873">
            <v>41439.31</v>
          </cell>
          <cell r="J873">
            <v>40171.43</v>
          </cell>
          <cell r="K873">
            <v>34776.51</v>
          </cell>
          <cell r="L873">
            <v>33775.79</v>
          </cell>
          <cell r="M873">
            <v>38618.68</v>
          </cell>
          <cell r="N873">
            <v>36809.120000000003</v>
          </cell>
          <cell r="O873">
            <v>48024.51</v>
          </cell>
          <cell r="P873">
            <v>53406.18</v>
          </cell>
          <cell r="Q873">
            <v>53258.68</v>
          </cell>
          <cell r="R873">
            <v>50126.42</v>
          </cell>
          <cell r="S873">
            <v>526706.26</v>
          </cell>
        </row>
        <row r="874">
          <cell r="D874">
            <v>624000</v>
          </cell>
          <cell r="E874" t="str">
            <v xml:space="preserve">     Pumping Labor and Materials</v>
          </cell>
          <cell r="G874">
            <v>22887.91</v>
          </cell>
          <cell r="H874">
            <v>20983.84</v>
          </cell>
          <cell r="I874">
            <v>24633.07</v>
          </cell>
          <cell r="J874">
            <v>22791.22</v>
          </cell>
          <cell r="K874">
            <v>19868.419999999998</v>
          </cell>
          <cell r="L874">
            <v>22833.25</v>
          </cell>
          <cell r="M874">
            <v>18263.89</v>
          </cell>
          <cell r="N874">
            <v>19063.97</v>
          </cell>
          <cell r="O874">
            <v>25951.51</v>
          </cell>
          <cell r="P874">
            <v>22209.66</v>
          </cell>
          <cell r="Q874">
            <v>18564.349999999999</v>
          </cell>
          <cell r="R874">
            <v>25662.43</v>
          </cell>
          <cell r="S874">
            <v>263713.52</v>
          </cell>
        </row>
        <row r="875">
          <cell r="D875">
            <v>626000</v>
          </cell>
          <cell r="E875" t="str">
            <v xml:space="preserve">     Miscellaneous Expenses</v>
          </cell>
          <cell r="G875">
            <v>39057.300000000003</v>
          </cell>
          <cell r="H875">
            <v>0</v>
          </cell>
          <cell r="I875">
            <v>3272.77</v>
          </cell>
          <cell r="J875">
            <v>0</v>
          </cell>
          <cell r="K875">
            <v>39357.300000000003</v>
          </cell>
          <cell r="L875">
            <v>0</v>
          </cell>
          <cell r="M875">
            <v>0</v>
          </cell>
          <cell r="N875">
            <v>39057.300000000003</v>
          </cell>
          <cell r="O875">
            <v>0</v>
          </cell>
          <cell r="P875">
            <v>3988</v>
          </cell>
          <cell r="Q875">
            <v>553.66</v>
          </cell>
          <cell r="R875">
            <v>23199.5</v>
          </cell>
          <cell r="S875">
            <v>148485.82999999999</v>
          </cell>
        </row>
        <row r="876">
          <cell r="E876" t="str">
            <v>Total Operation</v>
          </cell>
          <cell r="S876">
            <v>992311.28</v>
          </cell>
        </row>
        <row r="878">
          <cell r="E878" t="str">
            <v>Maintenance:</v>
          </cell>
        </row>
        <row r="879">
          <cell r="D879">
            <v>630000</v>
          </cell>
          <cell r="E879" t="str">
            <v xml:space="preserve">     Supervision and Engineering</v>
          </cell>
          <cell r="G879">
            <v>0</v>
          </cell>
          <cell r="H879">
            <v>0</v>
          </cell>
          <cell r="I879">
            <v>0</v>
          </cell>
          <cell r="J879">
            <v>0</v>
          </cell>
          <cell r="K879">
            <v>0</v>
          </cell>
          <cell r="L879">
            <v>0</v>
          </cell>
          <cell r="M879">
            <v>0</v>
          </cell>
          <cell r="N879">
            <v>0</v>
          </cell>
          <cell r="O879">
            <v>0</v>
          </cell>
          <cell r="P879">
            <v>0</v>
          </cell>
          <cell r="Q879">
            <v>0</v>
          </cell>
          <cell r="R879">
            <v>0</v>
          </cell>
          <cell r="S879">
            <v>0</v>
          </cell>
        </row>
        <row r="880">
          <cell r="D880">
            <v>631000</v>
          </cell>
          <cell r="E880" t="str">
            <v xml:space="preserve">     Structures and Improvements</v>
          </cell>
          <cell r="G880">
            <v>1257.98</v>
          </cell>
          <cell r="H880">
            <v>5099.17</v>
          </cell>
          <cell r="I880">
            <v>4462.12</v>
          </cell>
          <cell r="J880">
            <v>3985.69</v>
          </cell>
          <cell r="K880">
            <v>4024.48</v>
          </cell>
          <cell r="L880">
            <v>3726.74</v>
          </cell>
          <cell r="M880">
            <v>7743.93</v>
          </cell>
          <cell r="N880">
            <v>4492.05</v>
          </cell>
          <cell r="O880">
            <v>4017.92</v>
          </cell>
          <cell r="P880">
            <v>3887.4</v>
          </cell>
          <cell r="Q880">
            <v>5356.79</v>
          </cell>
          <cell r="R880">
            <v>8296.27</v>
          </cell>
          <cell r="S880">
            <v>56350.54</v>
          </cell>
        </row>
        <row r="881">
          <cell r="D881">
            <v>633000</v>
          </cell>
          <cell r="E881" t="str">
            <v xml:space="preserve">     Pumping Equipment</v>
          </cell>
          <cell r="G881">
            <v>11551.41</v>
          </cell>
          <cell r="H881">
            <v>6757.09</v>
          </cell>
          <cell r="I881">
            <v>8326.9</v>
          </cell>
          <cell r="J881">
            <v>7586.48</v>
          </cell>
          <cell r="K881">
            <v>8797.2000000000007</v>
          </cell>
          <cell r="L881">
            <v>9779.86</v>
          </cell>
          <cell r="M881">
            <v>9646.75</v>
          </cell>
          <cell r="N881">
            <v>9668.76</v>
          </cell>
          <cell r="O881">
            <v>9049.98</v>
          </cell>
          <cell r="P881">
            <v>7374.53</v>
          </cell>
          <cell r="Q881">
            <v>8579.19</v>
          </cell>
          <cell r="R881">
            <v>9791.94</v>
          </cell>
          <cell r="S881">
            <v>106910.09</v>
          </cell>
        </row>
        <row r="882">
          <cell r="E882" t="str">
            <v>Total Maintenance</v>
          </cell>
          <cell r="S882">
            <v>163260.63</v>
          </cell>
        </row>
        <row r="883">
          <cell r="E883" t="str">
            <v>Total Pumping Expenses</v>
          </cell>
          <cell r="F883" t="str">
            <v>$</v>
          </cell>
          <cell r="S883">
            <v>1155571.9100000001</v>
          </cell>
        </row>
        <row r="889">
          <cell r="D889" t="str">
            <v>Water Treatment Expenses:</v>
          </cell>
        </row>
        <row r="890">
          <cell r="E890" t="str">
            <v>Operation:</v>
          </cell>
        </row>
        <row r="891">
          <cell r="D891">
            <v>640000</v>
          </cell>
          <cell r="E891" t="str">
            <v xml:space="preserve">   Supervision and Engineering</v>
          </cell>
          <cell r="F891" t="str">
            <v>$</v>
          </cell>
          <cell r="G891">
            <v>31370.81</v>
          </cell>
          <cell r="H891">
            <v>20830.509999999998</v>
          </cell>
          <cell r="I891">
            <v>20207.32</v>
          </cell>
          <cell r="J891">
            <v>24733.39</v>
          </cell>
          <cell r="K891">
            <v>23828.82</v>
          </cell>
          <cell r="L891">
            <v>33401.949999999997</v>
          </cell>
          <cell r="M891">
            <v>22803.41</v>
          </cell>
          <cell r="N891">
            <v>23862.86</v>
          </cell>
          <cell r="O891">
            <v>29170.93</v>
          </cell>
          <cell r="P891">
            <v>19295.68</v>
          </cell>
          <cell r="Q891">
            <v>22595.15</v>
          </cell>
          <cell r="R891">
            <v>29510.15</v>
          </cell>
          <cell r="S891">
            <v>301610.98</v>
          </cell>
        </row>
        <row r="892">
          <cell r="D892">
            <v>641000</v>
          </cell>
          <cell r="E892" t="str">
            <v xml:space="preserve">   Chemicals</v>
          </cell>
          <cell r="G892">
            <v>30610.959999999999</v>
          </cell>
          <cell r="H892">
            <v>16656.919999999998</v>
          </cell>
          <cell r="I892">
            <v>1166.96</v>
          </cell>
          <cell r="J892">
            <v>28636.79</v>
          </cell>
          <cell r="K892">
            <v>11393.13</v>
          </cell>
          <cell r="L892">
            <v>23591.05</v>
          </cell>
          <cell r="M892">
            <v>0</v>
          </cell>
          <cell r="N892">
            <v>44653.26</v>
          </cell>
          <cell r="O892">
            <v>32140.19</v>
          </cell>
          <cell r="P892">
            <v>0</v>
          </cell>
          <cell r="Q892">
            <v>98347.92</v>
          </cell>
          <cell r="R892">
            <v>31644.75</v>
          </cell>
          <cell r="S892">
            <v>318841.93</v>
          </cell>
        </row>
        <row r="893">
          <cell r="D893">
            <v>642000</v>
          </cell>
          <cell r="E893" t="str">
            <v xml:space="preserve">   Labor and Material</v>
          </cell>
          <cell r="G893">
            <v>40618.269999999997</v>
          </cell>
          <cell r="H893">
            <v>36731.74</v>
          </cell>
          <cell r="I893">
            <v>32046.720000000001</v>
          </cell>
          <cell r="J893">
            <v>43333.41</v>
          </cell>
          <cell r="K893">
            <v>41075.730000000003</v>
          </cell>
          <cell r="L893">
            <v>42243.34</v>
          </cell>
          <cell r="M893">
            <v>43897.75</v>
          </cell>
          <cell r="N893">
            <v>45219.08</v>
          </cell>
          <cell r="O893">
            <v>36308.75</v>
          </cell>
          <cell r="P893">
            <v>44528.58</v>
          </cell>
          <cell r="Q893">
            <v>47516.9</v>
          </cell>
          <cell r="R893">
            <v>42256.92</v>
          </cell>
          <cell r="S893">
            <v>495777.19</v>
          </cell>
        </row>
        <row r="894">
          <cell r="D894">
            <v>643000</v>
          </cell>
          <cell r="E894" t="str">
            <v xml:space="preserve">   Miscellaneous Expenses</v>
          </cell>
          <cell r="G894">
            <v>30741.66</v>
          </cell>
          <cell r="H894">
            <v>35340.629999999997</v>
          </cell>
          <cell r="I894">
            <v>34271.730000000003</v>
          </cell>
          <cell r="J894">
            <v>26557.24</v>
          </cell>
          <cell r="K894">
            <v>28606.799999999999</v>
          </cell>
          <cell r="L894">
            <v>27932.57</v>
          </cell>
          <cell r="M894">
            <v>39304.49</v>
          </cell>
          <cell r="N894">
            <v>33453.01</v>
          </cell>
          <cell r="O894">
            <v>41415.629999999997</v>
          </cell>
          <cell r="P894">
            <v>35053.74</v>
          </cell>
          <cell r="Q894">
            <v>26734.55</v>
          </cell>
          <cell r="R894">
            <v>34887.64</v>
          </cell>
          <cell r="S894">
            <v>394299.69</v>
          </cell>
        </row>
        <row r="895">
          <cell r="E895" t="str">
            <v>Total Operation</v>
          </cell>
          <cell r="S895">
            <v>1510529.7899999998</v>
          </cell>
        </row>
        <row r="897">
          <cell r="E897" t="str">
            <v>Maintenance:</v>
          </cell>
        </row>
        <row r="898">
          <cell r="D898">
            <v>650000</v>
          </cell>
          <cell r="E898" t="str">
            <v xml:space="preserve">   Supervision and Engineering</v>
          </cell>
          <cell r="G898">
            <v>21841.78</v>
          </cell>
          <cell r="H898">
            <v>13356.62</v>
          </cell>
          <cell r="I898">
            <v>11062.1</v>
          </cell>
          <cell r="J898">
            <v>18595.45</v>
          </cell>
          <cell r="K898">
            <v>20380.43</v>
          </cell>
          <cell r="L898">
            <v>26118.560000000001</v>
          </cell>
          <cell r="M898">
            <v>15415.02</v>
          </cell>
          <cell r="N898">
            <v>21048.46</v>
          </cell>
          <cell r="O898">
            <v>22530.95</v>
          </cell>
          <cell r="P898">
            <v>18356.29</v>
          </cell>
          <cell r="Q898">
            <v>15790.49</v>
          </cell>
          <cell r="R898">
            <v>26188.89</v>
          </cell>
          <cell r="S898">
            <v>230685.04</v>
          </cell>
        </row>
        <row r="899">
          <cell r="D899">
            <v>651000</v>
          </cell>
          <cell r="E899" t="str">
            <v xml:space="preserve">    Structures and Improvements</v>
          </cell>
          <cell r="G899">
            <v>6472.45</v>
          </cell>
          <cell r="H899">
            <v>5825.21</v>
          </cell>
          <cell r="I899">
            <v>5724.15</v>
          </cell>
          <cell r="J899">
            <v>14198.23</v>
          </cell>
          <cell r="K899">
            <v>3554.88</v>
          </cell>
          <cell r="L899">
            <v>6791.96</v>
          </cell>
          <cell r="M899">
            <v>8081.52</v>
          </cell>
          <cell r="N899">
            <v>-3981.98</v>
          </cell>
          <cell r="O899">
            <v>7839.22</v>
          </cell>
          <cell r="P899">
            <v>5902.06</v>
          </cell>
          <cell r="Q899">
            <v>5861.26</v>
          </cell>
          <cell r="R899">
            <v>8565.2800000000007</v>
          </cell>
          <cell r="S899">
            <v>74834.240000000005</v>
          </cell>
        </row>
        <row r="900">
          <cell r="D900">
            <v>652000</v>
          </cell>
          <cell r="E900" t="str">
            <v xml:space="preserve">   Water Treatment Equipment</v>
          </cell>
          <cell r="G900">
            <v>26519.67</v>
          </cell>
          <cell r="H900">
            <v>24046.44</v>
          </cell>
          <cell r="I900">
            <v>22734.54</v>
          </cell>
          <cell r="J900">
            <v>28052.81</v>
          </cell>
          <cell r="K900">
            <v>35241.54</v>
          </cell>
          <cell r="L900">
            <v>28740.15</v>
          </cell>
          <cell r="M900">
            <v>27484.89</v>
          </cell>
          <cell r="N900">
            <v>43165.49</v>
          </cell>
          <cell r="O900">
            <v>33888.019999999997</v>
          </cell>
          <cell r="P900">
            <v>27642.61</v>
          </cell>
          <cell r="Q900">
            <v>30985.03</v>
          </cell>
          <cell r="R900">
            <v>33958.94</v>
          </cell>
          <cell r="S900">
            <v>362460.13</v>
          </cell>
        </row>
        <row r="901">
          <cell r="E901" t="str">
            <v>Total Maintenance</v>
          </cell>
          <cell r="S901">
            <v>667979.41</v>
          </cell>
        </row>
        <row r="902">
          <cell r="E902" t="str">
            <v>Total Water Treatment Expenses</v>
          </cell>
          <cell r="S902">
            <v>2178509.1999999997</v>
          </cell>
        </row>
        <row r="903">
          <cell r="E903" t="str">
            <v>Total Production Expenses</v>
          </cell>
          <cell r="F903" t="str">
            <v>$</v>
          </cell>
          <cell r="S903">
            <v>3552751.13</v>
          </cell>
        </row>
        <row r="910">
          <cell r="D910" t="str">
            <v>Source of Supply Expenses:</v>
          </cell>
        </row>
        <row r="911">
          <cell r="E911" t="str">
            <v>Operation:</v>
          </cell>
        </row>
        <row r="912">
          <cell r="D912">
            <v>600001</v>
          </cell>
          <cell r="E912" t="str">
            <v xml:space="preserve">   Supervision and Engineering</v>
          </cell>
          <cell r="F912" t="str">
            <v>$</v>
          </cell>
          <cell r="G912">
            <v>3603.41</v>
          </cell>
          <cell r="H912">
            <v>4211.59</v>
          </cell>
          <cell r="I912">
            <v>876.96</v>
          </cell>
          <cell r="J912">
            <v>2695.65</v>
          </cell>
          <cell r="K912">
            <v>6481.07</v>
          </cell>
          <cell r="L912">
            <v>-18189.93</v>
          </cell>
          <cell r="M912">
            <v>0</v>
          </cell>
          <cell r="N912">
            <v>0</v>
          </cell>
          <cell r="O912">
            <v>0</v>
          </cell>
          <cell r="P912">
            <v>0</v>
          </cell>
          <cell r="Q912">
            <v>0</v>
          </cell>
          <cell r="R912">
            <v>0</v>
          </cell>
          <cell r="S912">
            <v>-321.25</v>
          </cell>
        </row>
        <row r="913">
          <cell r="D913">
            <v>601001</v>
          </cell>
          <cell r="E913" t="str">
            <v xml:space="preserve">   Labor and Material</v>
          </cell>
          <cell r="G913">
            <v>0</v>
          </cell>
          <cell r="H913">
            <v>0</v>
          </cell>
          <cell r="I913">
            <v>0</v>
          </cell>
          <cell r="J913">
            <v>0</v>
          </cell>
          <cell r="K913">
            <v>0</v>
          </cell>
          <cell r="L913">
            <v>0</v>
          </cell>
          <cell r="M913">
            <v>0</v>
          </cell>
          <cell r="N913">
            <v>0</v>
          </cell>
          <cell r="O913">
            <v>0</v>
          </cell>
          <cell r="P913">
            <v>0</v>
          </cell>
          <cell r="Q913">
            <v>0</v>
          </cell>
          <cell r="R913">
            <v>0</v>
          </cell>
          <cell r="S913">
            <v>0</v>
          </cell>
        </row>
        <row r="914">
          <cell r="D914">
            <v>603001</v>
          </cell>
          <cell r="E914" t="str">
            <v xml:space="preserve">   Miscellaneous Expenses</v>
          </cell>
          <cell r="G914">
            <v>0</v>
          </cell>
          <cell r="H914">
            <v>0</v>
          </cell>
          <cell r="I914">
            <v>0</v>
          </cell>
          <cell r="J914">
            <v>0</v>
          </cell>
          <cell r="K914">
            <v>0</v>
          </cell>
          <cell r="L914">
            <v>0</v>
          </cell>
          <cell r="M914">
            <v>0</v>
          </cell>
          <cell r="N914">
            <v>0</v>
          </cell>
          <cell r="O914">
            <v>0</v>
          </cell>
          <cell r="P914">
            <v>0</v>
          </cell>
          <cell r="Q914">
            <v>0</v>
          </cell>
          <cell r="R914">
            <v>0</v>
          </cell>
          <cell r="S914">
            <v>0</v>
          </cell>
        </row>
        <row r="915">
          <cell r="E915" t="str">
            <v>Total Operation</v>
          </cell>
          <cell r="S915">
            <v>-321.25</v>
          </cell>
        </row>
        <row r="917">
          <cell r="E917" t="str">
            <v>Maintenance:</v>
          </cell>
        </row>
        <row r="918">
          <cell r="D918">
            <v>610001</v>
          </cell>
          <cell r="E918" t="str">
            <v xml:space="preserve">   Supervision and Engineering</v>
          </cell>
          <cell r="G918">
            <v>0</v>
          </cell>
          <cell r="H918">
            <v>0</v>
          </cell>
          <cell r="I918">
            <v>0</v>
          </cell>
          <cell r="J918">
            <v>0</v>
          </cell>
          <cell r="K918">
            <v>0</v>
          </cell>
          <cell r="L918">
            <v>0</v>
          </cell>
          <cell r="M918">
            <v>0</v>
          </cell>
          <cell r="N918">
            <v>0</v>
          </cell>
          <cell r="O918">
            <v>0</v>
          </cell>
          <cell r="P918">
            <v>0</v>
          </cell>
          <cell r="Q918">
            <v>0</v>
          </cell>
          <cell r="R918">
            <v>0</v>
          </cell>
          <cell r="S918">
            <v>0</v>
          </cell>
        </row>
        <row r="919">
          <cell r="D919">
            <v>612001</v>
          </cell>
          <cell r="E919" t="str">
            <v xml:space="preserve">   Reservoirs</v>
          </cell>
          <cell r="G919">
            <v>616.94000000000005</v>
          </cell>
          <cell r="H919">
            <v>451.43</v>
          </cell>
          <cell r="I919">
            <v>612.1</v>
          </cell>
          <cell r="J919">
            <v>516.91999999999996</v>
          </cell>
          <cell r="K919">
            <v>1250.0999999999999</v>
          </cell>
          <cell r="L919">
            <v>570.23</v>
          </cell>
          <cell r="M919">
            <v>28226.99</v>
          </cell>
          <cell r="N919">
            <v>470.07</v>
          </cell>
          <cell r="O919">
            <v>550.4</v>
          </cell>
          <cell r="P919">
            <v>531.44000000000005</v>
          </cell>
          <cell r="Q919">
            <v>603.30999999999995</v>
          </cell>
          <cell r="R919">
            <v>680.02</v>
          </cell>
          <cell r="S919">
            <v>35079.949999999997</v>
          </cell>
        </row>
        <row r="920">
          <cell r="D920">
            <v>614001</v>
          </cell>
          <cell r="E920" t="str">
            <v xml:space="preserve">   Wells and Springs</v>
          </cell>
          <cell r="G920">
            <v>616.67999999999995</v>
          </cell>
          <cell r="H920">
            <v>451.05</v>
          </cell>
          <cell r="I920">
            <v>569.41999999999996</v>
          </cell>
          <cell r="J920">
            <v>495.91</v>
          </cell>
          <cell r="K920">
            <v>486.92</v>
          </cell>
          <cell r="L920">
            <v>549.45000000000005</v>
          </cell>
          <cell r="M920">
            <v>448.78</v>
          </cell>
          <cell r="N920">
            <v>430.95</v>
          </cell>
          <cell r="O920">
            <v>528.42999999999995</v>
          </cell>
          <cell r="P920">
            <v>509.05</v>
          </cell>
          <cell r="Q920">
            <v>540.36</v>
          </cell>
          <cell r="R920">
            <v>656.32</v>
          </cell>
          <cell r="S920">
            <v>6283.32</v>
          </cell>
        </row>
        <row r="921">
          <cell r="D921">
            <v>616001</v>
          </cell>
          <cell r="E921" t="str">
            <v xml:space="preserve">   Supply Mains</v>
          </cell>
          <cell r="G921">
            <v>617.12</v>
          </cell>
          <cell r="H921">
            <v>451.42</v>
          </cell>
          <cell r="I921">
            <v>569.66</v>
          </cell>
          <cell r="J921">
            <v>496.18</v>
          </cell>
          <cell r="K921">
            <v>487.08</v>
          </cell>
          <cell r="L921">
            <v>549.19000000000005</v>
          </cell>
          <cell r="M921">
            <v>448.95</v>
          </cell>
          <cell r="N921">
            <v>430.95</v>
          </cell>
          <cell r="O921">
            <v>528.02</v>
          </cell>
          <cell r="P921">
            <v>509.4</v>
          </cell>
          <cell r="Q921">
            <v>540.5</v>
          </cell>
          <cell r="R921">
            <v>656.4</v>
          </cell>
          <cell r="S921">
            <v>6284.87</v>
          </cell>
        </row>
        <row r="922">
          <cell r="D922">
            <v>617001</v>
          </cell>
          <cell r="E922" t="str">
            <v xml:space="preserve">   Miscellaneous Water Source Plant</v>
          </cell>
          <cell r="G922">
            <v>0</v>
          </cell>
          <cell r="H922">
            <v>0</v>
          </cell>
          <cell r="I922">
            <v>350</v>
          </cell>
          <cell r="J922">
            <v>0</v>
          </cell>
          <cell r="K922">
            <v>0</v>
          </cell>
          <cell r="L922">
            <v>0</v>
          </cell>
          <cell r="M922">
            <v>0</v>
          </cell>
          <cell r="N922">
            <v>0</v>
          </cell>
          <cell r="O922">
            <v>0</v>
          </cell>
          <cell r="P922">
            <v>0</v>
          </cell>
          <cell r="Q922">
            <v>0</v>
          </cell>
          <cell r="R922">
            <v>0</v>
          </cell>
          <cell r="S922">
            <v>350</v>
          </cell>
        </row>
        <row r="923">
          <cell r="E923" t="str">
            <v>Total Maintenance</v>
          </cell>
          <cell r="S923">
            <v>47998.14</v>
          </cell>
        </row>
        <row r="924">
          <cell r="E924" t="str">
            <v>Total Source of Supply Expenses</v>
          </cell>
          <cell r="F924" t="str">
            <v>$</v>
          </cell>
          <cell r="S924">
            <v>47676.89</v>
          </cell>
        </row>
        <row r="927">
          <cell r="D927" t="str">
            <v>Pumping Expenses:</v>
          </cell>
        </row>
        <row r="928">
          <cell r="E928" t="str">
            <v>Operation:</v>
          </cell>
        </row>
        <row r="929">
          <cell r="D929">
            <v>620001</v>
          </cell>
          <cell r="E929" t="str">
            <v xml:space="preserve">   Supervision and Engineering</v>
          </cell>
          <cell r="F929" t="str">
            <v>$</v>
          </cell>
          <cell r="G929">
            <v>5514.54</v>
          </cell>
          <cell r="H929">
            <v>3614.15</v>
          </cell>
          <cell r="I929">
            <v>3653.76</v>
          </cell>
          <cell r="J929">
            <v>4258.1099999999997</v>
          </cell>
          <cell r="K929">
            <v>3754.56</v>
          </cell>
          <cell r="L929">
            <v>4099.1000000000004</v>
          </cell>
          <cell r="M929">
            <v>4536.6499999999996</v>
          </cell>
          <cell r="N929">
            <v>4616.37</v>
          </cell>
          <cell r="O929">
            <v>4685.67</v>
          </cell>
          <cell r="P929">
            <v>2956.28</v>
          </cell>
          <cell r="Q929">
            <v>3959.82</v>
          </cell>
          <cell r="R929">
            <v>5187.2</v>
          </cell>
          <cell r="S929">
            <v>50836.21</v>
          </cell>
        </row>
        <row r="930">
          <cell r="D930">
            <v>623001</v>
          </cell>
          <cell r="E930" t="str">
            <v xml:space="preserve">   Power Transferred</v>
          </cell>
          <cell r="G930">
            <v>144052.4</v>
          </cell>
          <cell r="H930">
            <v>139484.10999999999</v>
          </cell>
          <cell r="I930">
            <v>131548.28</v>
          </cell>
          <cell r="J930">
            <v>129338.06</v>
          </cell>
          <cell r="K930">
            <v>129905.66</v>
          </cell>
          <cell r="L930">
            <v>106708.47</v>
          </cell>
          <cell r="M930">
            <v>121573.34</v>
          </cell>
          <cell r="N930">
            <v>138162.42000000001</v>
          </cell>
          <cell r="O930">
            <v>150924.6</v>
          </cell>
          <cell r="P930">
            <v>152957.71</v>
          </cell>
          <cell r="Q930">
            <v>173278.52</v>
          </cell>
          <cell r="R930">
            <v>130940.83</v>
          </cell>
          <cell r="S930">
            <v>1648874.4</v>
          </cell>
        </row>
        <row r="931">
          <cell r="D931">
            <v>624001</v>
          </cell>
          <cell r="E931" t="str">
            <v xml:space="preserve">   Pumping Labor and Expenses</v>
          </cell>
          <cell r="G931">
            <v>22887.88</v>
          </cell>
          <cell r="H931">
            <v>20933.759999999998</v>
          </cell>
          <cell r="I931">
            <v>24281.98</v>
          </cell>
          <cell r="J931">
            <v>22791.279999999999</v>
          </cell>
          <cell r="K931">
            <v>19330.05</v>
          </cell>
          <cell r="L931">
            <v>19905.77</v>
          </cell>
          <cell r="M931">
            <v>18495.89</v>
          </cell>
          <cell r="N931">
            <v>19013.75</v>
          </cell>
          <cell r="O931">
            <v>27456.74</v>
          </cell>
          <cell r="P931">
            <v>22151.599999999999</v>
          </cell>
          <cell r="Q931">
            <v>18514.82</v>
          </cell>
          <cell r="R931">
            <v>25662.5</v>
          </cell>
          <cell r="S931">
            <v>261426.02</v>
          </cell>
        </row>
        <row r="932">
          <cell r="D932">
            <v>626001</v>
          </cell>
          <cell r="E932" t="str">
            <v xml:space="preserve">   Miscellaneous Expenses</v>
          </cell>
          <cell r="G932">
            <v>0</v>
          </cell>
          <cell r="H932">
            <v>0</v>
          </cell>
          <cell r="I932">
            <v>0</v>
          </cell>
          <cell r="J932">
            <v>0</v>
          </cell>
          <cell r="K932">
            <v>0</v>
          </cell>
          <cell r="L932">
            <v>0</v>
          </cell>
          <cell r="M932">
            <v>0</v>
          </cell>
          <cell r="N932">
            <v>0</v>
          </cell>
          <cell r="O932">
            <v>0</v>
          </cell>
          <cell r="P932">
            <v>0</v>
          </cell>
          <cell r="Q932">
            <v>0</v>
          </cell>
          <cell r="R932">
            <v>0</v>
          </cell>
          <cell r="S932">
            <v>0</v>
          </cell>
        </row>
        <row r="933">
          <cell r="E933" t="str">
            <v>Total Operation</v>
          </cell>
          <cell r="S933">
            <v>1961136.63</v>
          </cell>
        </row>
        <row r="935">
          <cell r="E935" t="str">
            <v>Maintenance:</v>
          </cell>
        </row>
        <row r="936">
          <cell r="D936">
            <v>630001</v>
          </cell>
          <cell r="E936" t="str">
            <v xml:space="preserve">   Supervision and Engineering</v>
          </cell>
          <cell r="G936">
            <v>0</v>
          </cell>
          <cell r="H936">
            <v>0</v>
          </cell>
          <cell r="I936">
            <v>0</v>
          </cell>
          <cell r="J936">
            <v>0</v>
          </cell>
          <cell r="K936">
            <v>0</v>
          </cell>
          <cell r="L936">
            <v>0</v>
          </cell>
          <cell r="M936">
            <v>0</v>
          </cell>
          <cell r="N936">
            <v>0</v>
          </cell>
          <cell r="O936">
            <v>0</v>
          </cell>
          <cell r="P936">
            <v>0</v>
          </cell>
          <cell r="Q936">
            <v>0</v>
          </cell>
          <cell r="R936">
            <v>0</v>
          </cell>
          <cell r="S936">
            <v>0</v>
          </cell>
        </row>
        <row r="937">
          <cell r="D937">
            <v>631001</v>
          </cell>
          <cell r="E937" t="str">
            <v xml:space="preserve">   Structures and Improvements</v>
          </cell>
          <cell r="G937">
            <v>0</v>
          </cell>
          <cell r="H937">
            <v>0</v>
          </cell>
          <cell r="I937">
            <v>0</v>
          </cell>
          <cell r="J937">
            <v>0</v>
          </cell>
          <cell r="K937">
            <v>0</v>
          </cell>
          <cell r="L937">
            <v>0</v>
          </cell>
          <cell r="M937">
            <v>0</v>
          </cell>
          <cell r="N937">
            <v>0</v>
          </cell>
          <cell r="O937">
            <v>0</v>
          </cell>
          <cell r="P937">
            <v>0</v>
          </cell>
          <cell r="Q937">
            <v>0</v>
          </cell>
          <cell r="R937">
            <v>140.46</v>
          </cell>
          <cell r="S937">
            <v>140.46</v>
          </cell>
        </row>
        <row r="938">
          <cell r="D938">
            <v>633001</v>
          </cell>
          <cell r="E938" t="str">
            <v xml:space="preserve">   Pumping Equipment</v>
          </cell>
          <cell r="G938">
            <v>9345.4</v>
          </cell>
          <cell r="H938">
            <v>6757.12</v>
          </cell>
          <cell r="I938">
            <v>8326.92</v>
          </cell>
          <cell r="J938">
            <v>7911.01</v>
          </cell>
          <cell r="K938">
            <v>11297.52</v>
          </cell>
          <cell r="L938">
            <v>9475.6200000000008</v>
          </cell>
          <cell r="M938">
            <v>18844.759999999998</v>
          </cell>
          <cell r="N938">
            <v>25923.08</v>
          </cell>
          <cell r="O938">
            <v>9034.99</v>
          </cell>
          <cell r="P938">
            <v>7918.53</v>
          </cell>
          <cell r="Q938">
            <v>13415.82</v>
          </cell>
          <cell r="R938">
            <v>11791.45</v>
          </cell>
          <cell r="S938">
            <v>140042.22</v>
          </cell>
        </row>
        <row r="939">
          <cell r="E939" t="str">
            <v>Total Maintenance</v>
          </cell>
          <cell r="S939">
            <v>140182.68</v>
          </cell>
        </row>
        <row r="940">
          <cell r="E940" t="str">
            <v>Total Pumping Expenses</v>
          </cell>
          <cell r="F940" t="str">
            <v>$</v>
          </cell>
          <cell r="S940">
            <v>2101319.31</v>
          </cell>
        </row>
        <row r="947">
          <cell r="D947" t="str">
            <v>Water Treatment Expenses:</v>
          </cell>
        </row>
        <row r="948">
          <cell r="E948" t="str">
            <v>Operation:</v>
          </cell>
        </row>
        <row r="949">
          <cell r="D949">
            <v>640001</v>
          </cell>
          <cell r="E949" t="str">
            <v xml:space="preserve">     Supervision and Engineering</v>
          </cell>
          <cell r="F949" t="str">
            <v>$</v>
          </cell>
          <cell r="G949">
            <v>43635.09</v>
          </cell>
          <cell r="H949">
            <v>39991.019999999997</v>
          </cell>
          <cell r="I949">
            <v>19716.009999999998</v>
          </cell>
          <cell r="J949">
            <v>32376.9</v>
          </cell>
          <cell r="K949">
            <v>31132.87</v>
          </cell>
          <cell r="L949">
            <v>38325.4</v>
          </cell>
          <cell r="M949">
            <v>34524.720000000001</v>
          </cell>
          <cell r="N949">
            <v>34443.89</v>
          </cell>
          <cell r="O949">
            <v>30400.78</v>
          </cell>
          <cell r="P949">
            <v>23798.87</v>
          </cell>
          <cell r="Q949">
            <v>34438.68</v>
          </cell>
          <cell r="R949">
            <v>24694.93</v>
          </cell>
          <cell r="S949">
            <v>387479.16</v>
          </cell>
        </row>
        <row r="950">
          <cell r="D950">
            <v>641001</v>
          </cell>
          <cell r="E950" t="str">
            <v xml:space="preserve">     Chemicals</v>
          </cell>
          <cell r="G950">
            <v>68687.789999999994</v>
          </cell>
          <cell r="H950">
            <v>46070.09</v>
          </cell>
          <cell r="I950">
            <v>0</v>
          </cell>
          <cell r="J950">
            <v>78303.97</v>
          </cell>
          <cell r="K950">
            <v>41587</v>
          </cell>
          <cell r="L950">
            <v>46052.57</v>
          </cell>
          <cell r="M950">
            <v>0</v>
          </cell>
          <cell r="N950">
            <v>108009.89</v>
          </cell>
          <cell r="O950">
            <v>55962.080000000002</v>
          </cell>
          <cell r="P950">
            <v>2889.6</v>
          </cell>
          <cell r="Q950">
            <v>212634.17</v>
          </cell>
          <cell r="R950">
            <v>59761.46</v>
          </cell>
          <cell r="S950">
            <v>719958.62</v>
          </cell>
        </row>
        <row r="951">
          <cell r="D951">
            <v>642001</v>
          </cell>
          <cell r="E951" t="str">
            <v xml:space="preserve">     Labor</v>
          </cell>
          <cell r="G951">
            <v>46830.29</v>
          </cell>
          <cell r="H951">
            <v>49388.160000000003</v>
          </cell>
          <cell r="I951">
            <v>42028.12</v>
          </cell>
          <cell r="J951">
            <v>48120.53</v>
          </cell>
          <cell r="K951">
            <v>49815.9</v>
          </cell>
          <cell r="L951">
            <v>63279.06</v>
          </cell>
          <cell r="M951">
            <v>50373.7</v>
          </cell>
          <cell r="N951">
            <v>52966.84</v>
          </cell>
          <cell r="O951">
            <v>50426.49</v>
          </cell>
          <cell r="P951">
            <v>48013.66</v>
          </cell>
          <cell r="Q951">
            <v>49682.559999999998</v>
          </cell>
          <cell r="R951">
            <v>45796.81</v>
          </cell>
          <cell r="S951">
            <v>596722.12</v>
          </cell>
        </row>
        <row r="952">
          <cell r="D952">
            <v>643001</v>
          </cell>
          <cell r="E952" t="str">
            <v xml:space="preserve">     Miscellaneous Expenses</v>
          </cell>
          <cell r="G952">
            <v>12095.81</v>
          </cell>
          <cell r="H952">
            <v>18060.64</v>
          </cell>
          <cell r="I952">
            <v>18306.330000000002</v>
          </cell>
          <cell r="J952">
            <v>18429.62</v>
          </cell>
          <cell r="K952">
            <v>26016.66</v>
          </cell>
          <cell r="L952">
            <v>35696.480000000003</v>
          </cell>
          <cell r="M952">
            <v>26388.16</v>
          </cell>
          <cell r="N952">
            <v>26827.439999999999</v>
          </cell>
          <cell r="O952">
            <v>22243.37</v>
          </cell>
          <cell r="P952">
            <v>21695.42</v>
          </cell>
          <cell r="Q952">
            <v>31483.63</v>
          </cell>
          <cell r="R952">
            <v>56817.58</v>
          </cell>
          <cell r="S952">
            <v>314061.14</v>
          </cell>
        </row>
        <row r="953">
          <cell r="E953" t="str">
            <v>Total Operation</v>
          </cell>
          <cell r="S953">
            <v>2018221.04</v>
          </cell>
        </row>
        <row r="955">
          <cell r="E955" t="str">
            <v>Maintenance:</v>
          </cell>
        </row>
        <row r="956">
          <cell r="D956">
            <v>650001</v>
          </cell>
          <cell r="E956" t="str">
            <v xml:space="preserve">     Supervision and Engineering</v>
          </cell>
          <cell r="G956">
            <v>15304.39</v>
          </cell>
          <cell r="H956">
            <v>9813.5300000000007</v>
          </cell>
          <cell r="I956">
            <v>8566.85</v>
          </cell>
          <cell r="J956">
            <v>13165.16</v>
          </cell>
          <cell r="K956">
            <v>13878.21</v>
          </cell>
          <cell r="L956">
            <v>17728.919999999998</v>
          </cell>
          <cell r="M956">
            <v>11876.32</v>
          </cell>
          <cell r="N956">
            <v>30482.01</v>
          </cell>
          <cell r="O956">
            <v>29154.95</v>
          </cell>
          <cell r="P956">
            <v>21610.42</v>
          </cell>
          <cell r="Q956">
            <v>12431.69</v>
          </cell>
          <cell r="R956">
            <v>20179.53</v>
          </cell>
          <cell r="S956">
            <v>204191.98</v>
          </cell>
        </row>
        <row r="957">
          <cell r="D957">
            <v>651001</v>
          </cell>
          <cell r="E957" t="str">
            <v xml:space="preserve">     Structures and Improvements</v>
          </cell>
          <cell r="G957">
            <v>8445.17</v>
          </cell>
          <cell r="H957">
            <v>5283.57</v>
          </cell>
          <cell r="I957">
            <v>8588.58</v>
          </cell>
          <cell r="J957">
            <v>10615.89</v>
          </cell>
          <cell r="K957">
            <v>6433.27</v>
          </cell>
          <cell r="L957">
            <v>8007.27</v>
          </cell>
          <cell r="M957">
            <v>6910.36</v>
          </cell>
          <cell r="N957">
            <v>11485.62</v>
          </cell>
          <cell r="O957">
            <v>12528.94</v>
          </cell>
          <cell r="P957">
            <v>7542.84</v>
          </cell>
          <cell r="Q957">
            <v>9851.35</v>
          </cell>
          <cell r="R957">
            <v>12709.85</v>
          </cell>
          <cell r="S957">
            <v>108402.71</v>
          </cell>
        </row>
        <row r="958">
          <cell r="D958">
            <v>652001</v>
          </cell>
          <cell r="E958" t="str">
            <v xml:space="preserve">    Water Treatment Equipment</v>
          </cell>
          <cell r="G958">
            <v>36434.89</v>
          </cell>
          <cell r="H958">
            <v>31795.61</v>
          </cell>
          <cell r="I958">
            <v>32890.129999999997</v>
          </cell>
          <cell r="J958">
            <v>37846.53</v>
          </cell>
          <cell r="K958">
            <v>37506.339999999997</v>
          </cell>
          <cell r="L958">
            <v>40474.76</v>
          </cell>
          <cell r="M958">
            <v>60187.08</v>
          </cell>
          <cell r="N958">
            <v>49068.79</v>
          </cell>
          <cell r="O958">
            <v>32139.37</v>
          </cell>
          <cell r="P958">
            <v>35678.269999999997</v>
          </cell>
          <cell r="Q958">
            <v>44650.66</v>
          </cell>
          <cell r="R958">
            <v>41044.589999999997</v>
          </cell>
          <cell r="S958">
            <v>479717.02</v>
          </cell>
        </row>
        <row r="959">
          <cell r="E959" t="str">
            <v>Total Maintenance</v>
          </cell>
          <cell r="S959">
            <v>792311.71</v>
          </cell>
        </row>
        <row r="960">
          <cell r="E960" t="str">
            <v>Total Water Treatment Expenses</v>
          </cell>
          <cell r="S960">
            <v>2810532.75</v>
          </cell>
        </row>
        <row r="961">
          <cell r="E961" t="str">
            <v>Total Production Expenses</v>
          </cell>
          <cell r="F961" t="str">
            <v>$</v>
          </cell>
          <cell r="S961">
            <v>4959528.95</v>
          </cell>
        </row>
        <row r="966">
          <cell r="D966">
            <v>612003</v>
          </cell>
          <cell r="E966" t="str">
            <v>Maintenance of Reservoirs - Stockton</v>
          </cell>
          <cell r="F966" t="str">
            <v>$</v>
          </cell>
          <cell r="G966">
            <v>0</v>
          </cell>
          <cell r="H966">
            <v>0</v>
          </cell>
          <cell r="I966">
            <v>0</v>
          </cell>
          <cell r="J966">
            <v>0</v>
          </cell>
          <cell r="K966">
            <v>0</v>
          </cell>
          <cell r="L966">
            <v>19410.13</v>
          </cell>
          <cell r="M966">
            <v>0</v>
          </cell>
          <cell r="N966">
            <v>0</v>
          </cell>
          <cell r="O966">
            <v>0</v>
          </cell>
          <cell r="P966">
            <v>0</v>
          </cell>
          <cell r="Q966">
            <v>0</v>
          </cell>
          <cell r="R966">
            <v>0</v>
          </cell>
          <cell r="S966">
            <v>19410.13</v>
          </cell>
        </row>
        <row r="967">
          <cell r="D967">
            <v>614002</v>
          </cell>
          <cell r="E967" t="str">
            <v>Maintenance of Wells</v>
          </cell>
          <cell r="G967">
            <v>1233.19</v>
          </cell>
          <cell r="H967">
            <v>899.86</v>
          </cell>
          <cell r="I967">
            <v>1138.82</v>
          </cell>
          <cell r="J967">
            <v>8962.23</v>
          </cell>
          <cell r="K967">
            <v>972.13</v>
          </cell>
          <cell r="L967">
            <v>1097.07</v>
          </cell>
          <cell r="M967">
            <v>897.78</v>
          </cell>
          <cell r="N967">
            <v>862.14</v>
          </cell>
          <cell r="O967">
            <v>1076.98</v>
          </cell>
          <cell r="P967">
            <v>1018.29</v>
          </cell>
          <cell r="Q967">
            <v>1079.1099999999999</v>
          </cell>
          <cell r="R967">
            <v>1429.95</v>
          </cell>
          <cell r="S967">
            <v>20667.55</v>
          </cell>
        </row>
        <row r="968">
          <cell r="D968">
            <v>623002</v>
          </cell>
          <cell r="E968" t="str">
            <v>Power Transferred</v>
          </cell>
          <cell r="G968">
            <v>0</v>
          </cell>
          <cell r="H968">
            <v>0</v>
          </cell>
          <cell r="I968">
            <v>0</v>
          </cell>
          <cell r="J968">
            <v>0</v>
          </cell>
          <cell r="K968">
            <v>0</v>
          </cell>
          <cell r="L968">
            <v>0</v>
          </cell>
          <cell r="M968">
            <v>0</v>
          </cell>
          <cell r="N968">
            <v>0</v>
          </cell>
          <cell r="O968">
            <v>0</v>
          </cell>
          <cell r="P968">
            <v>0</v>
          </cell>
          <cell r="Q968">
            <v>0</v>
          </cell>
          <cell r="R968">
            <v>0</v>
          </cell>
          <cell r="S968">
            <v>0</v>
          </cell>
        </row>
        <row r="969">
          <cell r="D969">
            <v>623003</v>
          </cell>
          <cell r="E969" t="str">
            <v>Power Transferred - Stockton</v>
          </cell>
          <cell r="G969">
            <v>1144.29</v>
          </cell>
          <cell r="H969">
            <v>56183.11</v>
          </cell>
          <cell r="I969">
            <v>46646.47</v>
          </cell>
          <cell r="J969">
            <v>35470.629999999997</v>
          </cell>
          <cell r="K969">
            <v>7908.29</v>
          </cell>
          <cell r="L969">
            <v>19248.07</v>
          </cell>
          <cell r="M969">
            <v>33695.11</v>
          </cell>
          <cell r="N969">
            <v>34824.65</v>
          </cell>
          <cell r="O969">
            <v>73919.929999999993</v>
          </cell>
          <cell r="P969">
            <v>89275.17</v>
          </cell>
          <cell r="Q969">
            <v>92686.05</v>
          </cell>
          <cell r="R969">
            <v>217461.25</v>
          </cell>
          <cell r="S969">
            <v>708463.02</v>
          </cell>
        </row>
        <row r="970">
          <cell r="D970">
            <v>633002</v>
          </cell>
          <cell r="E970" t="str">
            <v>Maintenance of Pumps</v>
          </cell>
          <cell r="G970">
            <v>9242.73</v>
          </cell>
          <cell r="H970">
            <v>5079.91</v>
          </cell>
          <cell r="I970">
            <v>6699.05</v>
          </cell>
          <cell r="J970">
            <v>24938.51</v>
          </cell>
          <cell r="K970">
            <v>10488.09</v>
          </cell>
          <cell r="L970">
            <v>7355.5</v>
          </cell>
          <cell r="M970">
            <v>5933.38</v>
          </cell>
          <cell r="N970">
            <v>6308.91</v>
          </cell>
          <cell r="O970">
            <v>7193.3</v>
          </cell>
          <cell r="P970">
            <v>9017.5400000000009</v>
          </cell>
          <cell r="Q970">
            <v>10165.48</v>
          </cell>
          <cell r="R970">
            <v>10953.7</v>
          </cell>
          <cell r="S970">
            <v>113376.1</v>
          </cell>
        </row>
        <row r="971">
          <cell r="D971">
            <v>641002</v>
          </cell>
          <cell r="E971" t="str">
            <v>Chemicals - Chlorine</v>
          </cell>
          <cell r="G971">
            <v>0</v>
          </cell>
          <cell r="H971">
            <v>0</v>
          </cell>
          <cell r="I971">
            <v>0</v>
          </cell>
          <cell r="J971">
            <v>0</v>
          </cell>
          <cell r="K971">
            <v>0</v>
          </cell>
          <cell r="L971">
            <v>0</v>
          </cell>
          <cell r="M971">
            <v>0</v>
          </cell>
          <cell r="N971">
            <v>0</v>
          </cell>
          <cell r="O971">
            <v>0</v>
          </cell>
          <cell r="P971">
            <v>0</v>
          </cell>
          <cell r="Q971">
            <v>0</v>
          </cell>
          <cell r="R971">
            <v>0</v>
          </cell>
          <cell r="S971">
            <v>0</v>
          </cell>
        </row>
        <row r="972">
          <cell r="D972">
            <v>652002</v>
          </cell>
          <cell r="E972" t="str">
            <v>Maintenance Water Treatment Equipment</v>
          </cell>
          <cell r="G972">
            <v>4809.26</v>
          </cell>
          <cell r="H972">
            <v>3297.16</v>
          </cell>
          <cell r="I972">
            <v>4378.18</v>
          </cell>
          <cell r="J972">
            <v>3710.2</v>
          </cell>
          <cell r="K972">
            <v>3650.3</v>
          </cell>
          <cell r="L972">
            <v>4478.29</v>
          </cell>
          <cell r="M972">
            <v>3685.08</v>
          </cell>
          <cell r="N972">
            <v>3567.99</v>
          </cell>
          <cell r="O972">
            <v>4208.1099999999997</v>
          </cell>
          <cell r="P972">
            <v>3895.56</v>
          </cell>
          <cell r="Q972">
            <v>4233.93</v>
          </cell>
          <cell r="R972">
            <v>5042.18</v>
          </cell>
          <cell r="S972">
            <v>48956.24</v>
          </cell>
        </row>
        <row r="973">
          <cell r="E973" t="str">
            <v>Total Production Expenses</v>
          </cell>
          <cell r="F973" t="str">
            <v>$</v>
          </cell>
          <cell r="S973">
            <v>910873.04</v>
          </cell>
        </row>
        <row r="978">
          <cell r="D978" t="str">
            <v>Transmission and Distribution Expenses:</v>
          </cell>
        </row>
        <row r="979">
          <cell r="E979" t="str">
            <v>Operation:</v>
          </cell>
        </row>
        <row r="980">
          <cell r="D980">
            <v>660000</v>
          </cell>
          <cell r="E980" t="str">
            <v xml:space="preserve">     Supervision and Engineering</v>
          </cell>
          <cell r="F980" t="str">
            <v>$</v>
          </cell>
          <cell r="G980">
            <v>103314.69</v>
          </cell>
          <cell r="H980">
            <v>96097.69</v>
          </cell>
          <cell r="I980">
            <v>77529.67</v>
          </cell>
          <cell r="J980">
            <v>100566.72</v>
          </cell>
          <cell r="K980">
            <v>111256.42</v>
          </cell>
          <cell r="L980">
            <v>112114.34</v>
          </cell>
          <cell r="M980">
            <v>93845.66</v>
          </cell>
          <cell r="N980">
            <v>106225.1</v>
          </cell>
          <cell r="O980">
            <v>85770.74</v>
          </cell>
          <cell r="P980">
            <v>87103.83</v>
          </cell>
          <cell r="Q980">
            <v>93974.59</v>
          </cell>
          <cell r="R980">
            <v>89135.71</v>
          </cell>
          <cell r="S980">
            <v>1156935.1599999999</v>
          </cell>
        </row>
        <row r="981">
          <cell r="D981">
            <v>661000</v>
          </cell>
          <cell r="E981" t="str">
            <v xml:space="preserve">     Storage Facilities</v>
          </cell>
          <cell r="G981">
            <v>26214.22</v>
          </cell>
          <cell r="H981">
            <v>23019.99</v>
          </cell>
          <cell r="I981">
            <v>24834.93</v>
          </cell>
          <cell r="J981">
            <v>22993.67</v>
          </cell>
          <cell r="K981">
            <v>19821.88</v>
          </cell>
          <cell r="L981">
            <v>19544.23</v>
          </cell>
          <cell r="M981">
            <v>20622.05</v>
          </cell>
          <cell r="N981">
            <v>18688.830000000002</v>
          </cell>
          <cell r="O981">
            <v>22993.64</v>
          </cell>
          <cell r="P981">
            <v>28610.639999999999</v>
          </cell>
          <cell r="Q981">
            <v>29001.42</v>
          </cell>
          <cell r="R981">
            <v>28249.34</v>
          </cell>
          <cell r="S981">
            <v>284594.84000000003</v>
          </cell>
        </row>
        <row r="982">
          <cell r="D982">
            <v>662000</v>
          </cell>
          <cell r="E982" t="str">
            <v xml:space="preserve">     Lines</v>
          </cell>
          <cell r="G982">
            <v>55573.82</v>
          </cell>
          <cell r="H982">
            <v>51478.97</v>
          </cell>
          <cell r="I982">
            <v>72552.61</v>
          </cell>
          <cell r="J982">
            <v>67045.649999999994</v>
          </cell>
          <cell r="K982">
            <v>52961.88</v>
          </cell>
          <cell r="L982">
            <v>52767.62</v>
          </cell>
          <cell r="M982">
            <v>54850.46</v>
          </cell>
          <cell r="N982">
            <v>69844.7</v>
          </cell>
          <cell r="O982">
            <v>60141.69</v>
          </cell>
          <cell r="P982">
            <v>50702.33</v>
          </cell>
          <cell r="Q982">
            <v>56676.85</v>
          </cell>
          <cell r="R982">
            <v>35255.26</v>
          </cell>
          <cell r="S982">
            <v>679851.84</v>
          </cell>
        </row>
        <row r="983">
          <cell r="D983">
            <v>663001</v>
          </cell>
          <cell r="E983" t="str">
            <v xml:space="preserve">     Meter Expenses - Regular</v>
          </cell>
          <cell r="G983">
            <v>54599.79</v>
          </cell>
          <cell r="H983">
            <v>61438.400000000001</v>
          </cell>
          <cell r="I983">
            <v>79149.22</v>
          </cell>
          <cell r="J983">
            <v>72241.22</v>
          </cell>
          <cell r="K983">
            <v>67581.570000000007</v>
          </cell>
          <cell r="L983">
            <v>60972.72</v>
          </cell>
          <cell r="M983">
            <v>57390.77</v>
          </cell>
          <cell r="N983">
            <v>66019.45</v>
          </cell>
          <cell r="O983">
            <v>59872.87</v>
          </cell>
          <cell r="P983">
            <v>69552.289999999994</v>
          </cell>
          <cell r="Q983">
            <v>72768.789999999994</v>
          </cell>
          <cell r="R983">
            <v>62060.08</v>
          </cell>
          <cell r="S983">
            <v>783647.17</v>
          </cell>
        </row>
        <row r="984">
          <cell r="D984">
            <v>663002</v>
          </cell>
          <cell r="E984" t="str">
            <v xml:space="preserve">     Meter Expenses - AGE</v>
          </cell>
          <cell r="G984">
            <v>0</v>
          </cell>
          <cell r="H984">
            <v>75.010000000000005</v>
          </cell>
          <cell r="I984">
            <v>957.69</v>
          </cell>
          <cell r="J984">
            <v>1793.2</v>
          </cell>
          <cell r="K984">
            <v>1073.55</v>
          </cell>
          <cell r="L984">
            <v>0</v>
          </cell>
          <cell r="M984">
            <v>0</v>
          </cell>
          <cell r="N984">
            <v>0</v>
          </cell>
          <cell r="O984">
            <v>127.66</v>
          </cell>
          <cell r="P984">
            <v>3.92</v>
          </cell>
          <cell r="Q984">
            <v>1442.96</v>
          </cell>
          <cell r="R984">
            <v>5164.76</v>
          </cell>
          <cell r="S984">
            <v>10638.75</v>
          </cell>
        </row>
        <row r="985">
          <cell r="D985">
            <v>664000</v>
          </cell>
          <cell r="E985" t="str">
            <v xml:space="preserve">     Customers Installations</v>
          </cell>
          <cell r="G985">
            <v>18490.740000000002</v>
          </cell>
          <cell r="H985">
            <v>14366.14</v>
          </cell>
          <cell r="I985">
            <v>15936.09</v>
          </cell>
          <cell r="J985">
            <v>16762.919999999998</v>
          </cell>
          <cell r="K985">
            <v>18335.310000000001</v>
          </cell>
          <cell r="L985">
            <v>21193.59</v>
          </cell>
          <cell r="M985">
            <v>13185.66</v>
          </cell>
          <cell r="N985">
            <v>10505.77</v>
          </cell>
          <cell r="O985">
            <v>13393.9</v>
          </cell>
          <cell r="P985">
            <v>15922.91</v>
          </cell>
          <cell r="Q985">
            <v>14159.73</v>
          </cell>
          <cell r="R985">
            <v>16530.54</v>
          </cell>
          <cell r="S985">
            <v>188783.3</v>
          </cell>
        </row>
        <row r="986">
          <cell r="D986">
            <v>665001</v>
          </cell>
          <cell r="E986" t="str">
            <v xml:space="preserve">     Maps and Records</v>
          </cell>
          <cell r="G986">
            <v>0</v>
          </cell>
          <cell r="H986">
            <v>0</v>
          </cell>
          <cell r="I986">
            <v>0</v>
          </cell>
          <cell r="J986">
            <v>0</v>
          </cell>
          <cell r="K986">
            <v>0</v>
          </cell>
          <cell r="L986">
            <v>0</v>
          </cell>
          <cell r="M986">
            <v>0</v>
          </cell>
          <cell r="N986">
            <v>0</v>
          </cell>
          <cell r="O986">
            <v>0</v>
          </cell>
          <cell r="P986">
            <v>0</v>
          </cell>
          <cell r="Q986">
            <v>0</v>
          </cell>
          <cell r="R986">
            <v>0</v>
          </cell>
          <cell r="S986">
            <v>0</v>
          </cell>
        </row>
        <row r="987">
          <cell r="D987">
            <v>665000</v>
          </cell>
          <cell r="E987" t="str">
            <v xml:space="preserve">     Office and Other Expenses</v>
          </cell>
          <cell r="G987">
            <v>73263.460000000006</v>
          </cell>
          <cell r="H987">
            <v>71364.31</v>
          </cell>
          <cell r="I987">
            <v>53597.99</v>
          </cell>
          <cell r="J987">
            <v>56139.08</v>
          </cell>
          <cell r="K987">
            <v>68973.16</v>
          </cell>
          <cell r="L987">
            <v>59915.58</v>
          </cell>
          <cell r="M987">
            <v>64530.44</v>
          </cell>
          <cell r="N987">
            <v>65625.91</v>
          </cell>
          <cell r="O987">
            <v>55589.83</v>
          </cell>
          <cell r="P987">
            <v>66630.16</v>
          </cell>
          <cell r="Q987">
            <v>73000.679999999993</v>
          </cell>
          <cell r="R987">
            <v>81545.13</v>
          </cell>
          <cell r="S987">
            <v>790175.73</v>
          </cell>
        </row>
        <row r="988">
          <cell r="E988" t="str">
            <v>Total Operation</v>
          </cell>
          <cell r="S988">
            <v>3894626.7899999996</v>
          </cell>
        </row>
        <row r="991">
          <cell r="E991" t="str">
            <v>Maintenance:</v>
          </cell>
        </row>
        <row r="992">
          <cell r="D992">
            <v>670000</v>
          </cell>
          <cell r="E992" t="str">
            <v xml:space="preserve">     Supervision and Engineering</v>
          </cell>
          <cell r="G992">
            <v>38578.36</v>
          </cell>
          <cell r="H992">
            <v>33333.769999999997</v>
          </cell>
          <cell r="I992">
            <v>23214</v>
          </cell>
          <cell r="J992">
            <v>43880.77</v>
          </cell>
          <cell r="K992">
            <v>49856.480000000003</v>
          </cell>
          <cell r="L992">
            <v>44193.95</v>
          </cell>
          <cell r="M992">
            <v>39658.129999999997</v>
          </cell>
          <cell r="N992">
            <v>38911.46</v>
          </cell>
          <cell r="O992">
            <v>31021.85</v>
          </cell>
          <cell r="P992">
            <v>34768.11</v>
          </cell>
          <cell r="Q992">
            <v>41287.300000000003</v>
          </cell>
          <cell r="R992">
            <v>79759.05</v>
          </cell>
          <cell r="S992">
            <v>498463.23</v>
          </cell>
        </row>
        <row r="993">
          <cell r="D993">
            <v>671000</v>
          </cell>
          <cell r="E993" t="str">
            <v xml:space="preserve">     Structures and Improvements</v>
          </cell>
          <cell r="G993">
            <v>824.54</v>
          </cell>
          <cell r="H993">
            <v>911.73</v>
          </cell>
          <cell r="I993">
            <v>1002.31</v>
          </cell>
          <cell r="J993">
            <v>2585.94</v>
          </cell>
          <cell r="K993">
            <v>1204.2</v>
          </cell>
          <cell r="L993">
            <v>571.46</v>
          </cell>
          <cell r="M993">
            <v>402.3</v>
          </cell>
          <cell r="N993">
            <v>1571.18</v>
          </cell>
          <cell r="O993">
            <v>765.87</v>
          </cell>
          <cell r="P993">
            <v>237.48</v>
          </cell>
          <cell r="Q993">
            <v>503.74</v>
          </cell>
          <cell r="R993">
            <v>952.51</v>
          </cell>
          <cell r="S993">
            <v>11533.26</v>
          </cell>
        </row>
        <row r="994">
          <cell r="D994">
            <v>672000</v>
          </cell>
          <cell r="E994" t="str">
            <v xml:space="preserve">     Distribution Reservoirs and Standpipes </v>
          </cell>
          <cell r="G994">
            <v>7131.06</v>
          </cell>
          <cell r="H994">
            <v>484.74</v>
          </cell>
          <cell r="I994">
            <v>297987.76</v>
          </cell>
          <cell r="J994">
            <v>-299399.83</v>
          </cell>
          <cell r="K994">
            <v>526.39</v>
          </cell>
          <cell r="L994">
            <v>19570.310000000001</v>
          </cell>
          <cell r="M994">
            <v>475.13</v>
          </cell>
          <cell r="N994">
            <v>6666.35</v>
          </cell>
          <cell r="O994">
            <v>1187.0899999999999</v>
          </cell>
          <cell r="P994">
            <v>988.09</v>
          </cell>
          <cell r="Q994">
            <v>-3079.7</v>
          </cell>
          <cell r="R994">
            <v>-13486.36</v>
          </cell>
          <cell r="S994">
            <v>19051.03</v>
          </cell>
        </row>
        <row r="995">
          <cell r="D995">
            <v>673000</v>
          </cell>
          <cell r="E995" t="str">
            <v xml:space="preserve">     Distribution Mains</v>
          </cell>
          <cell r="G995">
            <v>89294.91</v>
          </cell>
          <cell r="H995">
            <v>76462.69</v>
          </cell>
          <cell r="I995">
            <v>186856.08</v>
          </cell>
          <cell r="J995">
            <v>105904.02</v>
          </cell>
          <cell r="K995">
            <v>79407.73</v>
          </cell>
          <cell r="L995">
            <v>73134.929999999993</v>
          </cell>
          <cell r="M995">
            <v>77438.97</v>
          </cell>
          <cell r="N995">
            <v>95472.18</v>
          </cell>
          <cell r="O995">
            <v>84510.84</v>
          </cell>
          <cell r="P995">
            <v>161798.35</v>
          </cell>
          <cell r="Q995">
            <v>197576.17</v>
          </cell>
          <cell r="R995">
            <v>209270</v>
          </cell>
          <cell r="S995">
            <v>1437126.87</v>
          </cell>
        </row>
        <row r="996">
          <cell r="D996">
            <v>675000</v>
          </cell>
          <cell r="E996" t="str">
            <v xml:space="preserve">     Services</v>
          </cell>
          <cell r="G996">
            <v>68159.929999999993</v>
          </cell>
          <cell r="H996">
            <v>55691.77</v>
          </cell>
          <cell r="I996">
            <v>92083.14</v>
          </cell>
          <cell r="J996">
            <v>80040.509999999995</v>
          </cell>
          <cell r="K996">
            <v>98315.29</v>
          </cell>
          <cell r="L996">
            <v>109499.7</v>
          </cell>
          <cell r="M996">
            <v>90133.56</v>
          </cell>
          <cell r="N996">
            <v>137288.74</v>
          </cell>
          <cell r="O996">
            <v>102803.29</v>
          </cell>
          <cell r="P996">
            <v>109149.31</v>
          </cell>
          <cell r="Q996">
            <v>98984.8</v>
          </cell>
          <cell r="R996">
            <v>106956.47</v>
          </cell>
          <cell r="S996">
            <v>1149106.51</v>
          </cell>
        </row>
        <row r="997">
          <cell r="D997">
            <v>676001</v>
          </cell>
          <cell r="E997" t="str">
            <v xml:space="preserve">     Meters</v>
          </cell>
          <cell r="G997">
            <v>28305.7</v>
          </cell>
          <cell r="H997">
            <v>15546.7</v>
          </cell>
          <cell r="I997">
            <v>16189.04</v>
          </cell>
          <cell r="J997">
            <v>12611.35</v>
          </cell>
          <cell r="K997">
            <v>15908.6</v>
          </cell>
          <cell r="L997">
            <v>29593.02</v>
          </cell>
          <cell r="M997">
            <v>25942.45</v>
          </cell>
          <cell r="N997">
            <v>22263.86</v>
          </cell>
          <cell r="O997">
            <v>10384.14</v>
          </cell>
          <cell r="P997">
            <v>16233.04</v>
          </cell>
          <cell r="Q997">
            <v>16001.53</v>
          </cell>
          <cell r="R997">
            <v>17564.87</v>
          </cell>
          <cell r="S997">
            <v>226544.3</v>
          </cell>
        </row>
        <row r="998">
          <cell r="D998">
            <v>677000</v>
          </cell>
          <cell r="E998" t="str">
            <v xml:space="preserve">     Hydrants</v>
          </cell>
          <cell r="G998">
            <v>10897.57</v>
          </cell>
          <cell r="H998">
            <v>19609.46</v>
          </cell>
          <cell r="I998">
            <v>45198.81</v>
          </cell>
          <cell r="J998">
            <v>18332.11</v>
          </cell>
          <cell r="K998">
            <v>13035.74</v>
          </cell>
          <cell r="L998">
            <v>6523.39</v>
          </cell>
          <cell r="M998">
            <v>33508.82</v>
          </cell>
          <cell r="N998">
            <v>25223.200000000001</v>
          </cell>
          <cell r="O998">
            <v>43001.96</v>
          </cell>
          <cell r="P998">
            <v>14885.51</v>
          </cell>
          <cell r="Q998">
            <v>6016.52</v>
          </cell>
          <cell r="R998">
            <v>7817.58</v>
          </cell>
          <cell r="S998">
            <v>244050.67</v>
          </cell>
        </row>
        <row r="999">
          <cell r="E999" t="str">
            <v>Total Maintenance</v>
          </cell>
          <cell r="S999">
            <v>3585875.87</v>
          </cell>
        </row>
        <row r="1000">
          <cell r="E1000" t="str">
            <v>Total Transmission and Distribution Exp.</v>
          </cell>
          <cell r="F1000" t="str">
            <v>$</v>
          </cell>
          <cell r="S1000">
            <v>7480502.6600000001</v>
          </cell>
        </row>
        <row r="1004">
          <cell r="D1004" t="str">
            <v>Customer Accounts Expenses:</v>
          </cell>
        </row>
        <row r="1005">
          <cell r="D1005">
            <v>901000</v>
          </cell>
          <cell r="E1005" t="str">
            <v xml:space="preserve">   Supervision</v>
          </cell>
          <cell r="F1005" t="str">
            <v>$</v>
          </cell>
          <cell r="G1005">
            <v>17295.34</v>
          </cell>
          <cell r="H1005">
            <v>18220.88</v>
          </cell>
          <cell r="I1005">
            <v>17160.419999999998</v>
          </cell>
          <cell r="J1005">
            <v>20079.91</v>
          </cell>
          <cell r="K1005">
            <v>19874.97</v>
          </cell>
          <cell r="L1005">
            <v>20708.47</v>
          </cell>
          <cell r="M1005">
            <v>19942.57</v>
          </cell>
          <cell r="N1005">
            <v>21155.79</v>
          </cell>
          <cell r="O1005">
            <v>16529.400000000001</v>
          </cell>
          <cell r="P1005">
            <v>17355.95</v>
          </cell>
          <cell r="Q1005">
            <v>18170.919999999998</v>
          </cell>
          <cell r="R1005">
            <v>17880.75</v>
          </cell>
          <cell r="S1005">
            <v>224375.37</v>
          </cell>
        </row>
        <row r="1006">
          <cell r="D1006">
            <v>902000</v>
          </cell>
          <cell r="E1006" t="str">
            <v xml:space="preserve">   Meter Reading</v>
          </cell>
          <cell r="G1006">
            <v>61322.99</v>
          </cell>
          <cell r="H1006">
            <v>52999.97</v>
          </cell>
          <cell r="I1006">
            <v>54858.11</v>
          </cell>
          <cell r="J1006">
            <v>55586.3</v>
          </cell>
          <cell r="K1006">
            <v>53555.65</v>
          </cell>
          <cell r="L1006">
            <v>61714.9</v>
          </cell>
          <cell r="M1006">
            <v>60251.58</v>
          </cell>
          <cell r="N1006">
            <v>64076.21</v>
          </cell>
          <cell r="O1006">
            <v>53309.75</v>
          </cell>
          <cell r="P1006">
            <v>55105.27</v>
          </cell>
          <cell r="Q1006">
            <v>63457.48</v>
          </cell>
          <cell r="R1006">
            <v>59500.61</v>
          </cell>
          <cell r="S1006">
            <v>695738.82</v>
          </cell>
        </row>
        <row r="1007">
          <cell r="D1007">
            <v>903006</v>
          </cell>
          <cell r="E1007" t="str">
            <v xml:space="preserve">   Contracts and Orders</v>
          </cell>
          <cell r="G1007">
            <v>27942.48</v>
          </cell>
          <cell r="H1007">
            <v>24860.22</v>
          </cell>
          <cell r="I1007">
            <v>27363.64</v>
          </cell>
          <cell r="J1007">
            <v>27339.64</v>
          </cell>
          <cell r="K1007">
            <v>25995</v>
          </cell>
          <cell r="L1007">
            <v>29397.37</v>
          </cell>
          <cell r="M1007">
            <v>27146.639999999999</v>
          </cell>
          <cell r="N1007">
            <v>29318.57</v>
          </cell>
          <cell r="O1007">
            <v>27272.16</v>
          </cell>
          <cell r="P1007">
            <v>26230.33</v>
          </cell>
          <cell r="Q1007">
            <v>29083.29</v>
          </cell>
          <cell r="R1007">
            <v>28101.08</v>
          </cell>
          <cell r="S1007">
            <v>330050.42</v>
          </cell>
        </row>
        <row r="1008">
          <cell r="D1008">
            <v>903001</v>
          </cell>
          <cell r="E1008" t="str">
            <v xml:space="preserve">   Credit and Collections</v>
          </cell>
          <cell r="G1008">
            <v>39460.43</v>
          </cell>
          <cell r="H1008">
            <v>34663.46</v>
          </cell>
          <cell r="I1008">
            <v>35322.57</v>
          </cell>
          <cell r="J1008">
            <v>36770.19</v>
          </cell>
          <cell r="K1008">
            <v>36361.269999999997</v>
          </cell>
          <cell r="L1008">
            <v>51684.56</v>
          </cell>
          <cell r="M1008">
            <v>39773.07</v>
          </cell>
          <cell r="N1008">
            <v>40609.230000000003</v>
          </cell>
          <cell r="O1008">
            <v>35734.51</v>
          </cell>
          <cell r="P1008">
            <v>36237.050000000003</v>
          </cell>
          <cell r="Q1008">
            <v>40335.08</v>
          </cell>
          <cell r="R1008">
            <v>39281.370000000003</v>
          </cell>
          <cell r="S1008">
            <v>466232.79</v>
          </cell>
        </row>
        <row r="1009">
          <cell r="D1009">
            <v>903003</v>
          </cell>
          <cell r="E1009" t="str">
            <v xml:space="preserve">   Cashiering</v>
          </cell>
          <cell r="G1009">
            <v>189.92</v>
          </cell>
          <cell r="H1009">
            <v>31.53</v>
          </cell>
          <cell r="I1009">
            <v>14155.6</v>
          </cell>
          <cell r="J1009">
            <v>-10016.25</v>
          </cell>
          <cell r="K1009">
            <v>1961.63</v>
          </cell>
          <cell r="L1009">
            <v>1989.86</v>
          </cell>
          <cell r="M1009">
            <v>2914.36</v>
          </cell>
          <cell r="N1009">
            <v>2344.48</v>
          </cell>
          <cell r="O1009">
            <v>-11653.78</v>
          </cell>
          <cell r="P1009">
            <v>171.29</v>
          </cell>
          <cell r="Q1009">
            <v>84.67</v>
          </cell>
          <cell r="R1009">
            <v>334.32</v>
          </cell>
          <cell r="S1009">
            <v>2507.63</v>
          </cell>
        </row>
        <row r="1010">
          <cell r="D1010">
            <v>903004</v>
          </cell>
          <cell r="E1010" t="str">
            <v xml:space="preserve">   Billing and Accounting</v>
          </cell>
          <cell r="G1010">
            <v>56499.1</v>
          </cell>
          <cell r="H1010">
            <v>62221.599999999999</v>
          </cell>
          <cell r="I1010">
            <v>46795.47</v>
          </cell>
          <cell r="J1010">
            <v>79432.479999999996</v>
          </cell>
          <cell r="K1010">
            <v>67920.69</v>
          </cell>
          <cell r="L1010">
            <v>71617.61</v>
          </cell>
          <cell r="M1010">
            <v>74304.63</v>
          </cell>
          <cell r="N1010">
            <v>75803.11</v>
          </cell>
          <cell r="O1010">
            <v>83415.179999999993</v>
          </cell>
          <cell r="P1010">
            <v>68781.81</v>
          </cell>
          <cell r="Q1010">
            <v>65000.56</v>
          </cell>
          <cell r="R1010">
            <v>94725.119999999995</v>
          </cell>
          <cell r="S1010">
            <v>846517.36</v>
          </cell>
        </row>
        <row r="1011">
          <cell r="D1011">
            <v>903010</v>
          </cell>
          <cell r="E1011" t="str">
            <v xml:space="preserve">   Customer Adjustments</v>
          </cell>
          <cell r="G1011">
            <v>8084.89</v>
          </cell>
          <cell r="H1011">
            <v>4091.93</v>
          </cell>
          <cell r="I1011">
            <v>4952.6099999999997</v>
          </cell>
          <cell r="J1011">
            <v>3152.48</v>
          </cell>
          <cell r="K1011">
            <v>4030.19</v>
          </cell>
          <cell r="L1011">
            <v>3809.18</v>
          </cell>
          <cell r="M1011">
            <v>5010.09</v>
          </cell>
          <cell r="N1011">
            <v>2226.66</v>
          </cell>
          <cell r="O1011">
            <v>2864.52</v>
          </cell>
          <cell r="P1011">
            <v>4860.03</v>
          </cell>
          <cell r="Q1011">
            <v>12800.44</v>
          </cell>
          <cell r="R1011">
            <v>17422.349999999999</v>
          </cell>
          <cell r="S1011">
            <v>73305.37</v>
          </cell>
        </row>
        <row r="1012">
          <cell r="D1012">
            <v>904000</v>
          </cell>
          <cell r="E1012" t="str">
            <v xml:space="preserve">   Uncollectible Accounts</v>
          </cell>
          <cell r="G1012">
            <v>13475.08</v>
          </cell>
          <cell r="H1012">
            <v>10844.34</v>
          </cell>
          <cell r="I1012">
            <v>12630.51</v>
          </cell>
          <cell r="J1012">
            <v>10041.09</v>
          </cell>
          <cell r="K1012">
            <v>9699.81</v>
          </cell>
          <cell r="L1012">
            <v>2522.66</v>
          </cell>
          <cell r="M1012">
            <v>9960.17</v>
          </cell>
          <cell r="N1012">
            <v>10711.53</v>
          </cell>
          <cell r="O1012">
            <v>-5088.97</v>
          </cell>
          <cell r="P1012">
            <v>16536.599999999999</v>
          </cell>
          <cell r="Q1012">
            <v>17003.349999999999</v>
          </cell>
          <cell r="R1012">
            <v>-6751.51</v>
          </cell>
          <cell r="S1012">
            <v>101584.66</v>
          </cell>
        </row>
        <row r="1013">
          <cell r="D1013">
            <v>905000</v>
          </cell>
          <cell r="E1013" t="str">
            <v xml:space="preserve">   Miscellaneous Customer Accounts Exp.</v>
          </cell>
          <cell r="G1013">
            <v>12052.2</v>
          </cell>
          <cell r="H1013">
            <v>9473.9500000000007</v>
          </cell>
          <cell r="I1013">
            <v>10919.21</v>
          </cell>
          <cell r="J1013">
            <v>10950.08</v>
          </cell>
          <cell r="K1013">
            <v>11928.36</v>
          </cell>
          <cell r="L1013">
            <v>11619.39</v>
          </cell>
          <cell r="M1013">
            <v>10801.19</v>
          </cell>
          <cell r="N1013">
            <v>9081.67</v>
          </cell>
          <cell r="O1013">
            <v>13870.44</v>
          </cell>
          <cell r="P1013">
            <v>10883.09</v>
          </cell>
          <cell r="Q1013">
            <v>11007.25</v>
          </cell>
          <cell r="R1013">
            <v>11994.02</v>
          </cell>
          <cell r="S1013">
            <v>134580.85</v>
          </cell>
        </row>
        <row r="1014">
          <cell r="E1014" t="str">
            <v>Total Customer Accounts Expenses</v>
          </cell>
          <cell r="F1014" t="str">
            <v>$</v>
          </cell>
          <cell r="S1014">
            <v>2874893.27</v>
          </cell>
        </row>
        <row r="1016">
          <cell r="D1016" t="str">
            <v>Customer Informational Expenses:</v>
          </cell>
        </row>
        <row r="1017">
          <cell r="D1017">
            <v>907000</v>
          </cell>
          <cell r="E1017" t="str">
            <v xml:space="preserve">   Supervision</v>
          </cell>
          <cell r="F1017" t="str">
            <v>$</v>
          </cell>
          <cell r="G1017">
            <v>2816.48</v>
          </cell>
          <cell r="H1017">
            <v>1732.64</v>
          </cell>
          <cell r="I1017">
            <v>2559.35</v>
          </cell>
          <cell r="J1017">
            <v>2180.61</v>
          </cell>
          <cell r="K1017">
            <v>2173.8000000000002</v>
          </cell>
          <cell r="L1017">
            <v>2843.82</v>
          </cell>
          <cell r="M1017">
            <v>2397.6999999999998</v>
          </cell>
          <cell r="N1017">
            <v>2294.56</v>
          </cell>
          <cell r="O1017">
            <v>2642.6</v>
          </cell>
          <cell r="P1017">
            <v>2012.19</v>
          </cell>
          <cell r="Q1017">
            <v>1322.11</v>
          </cell>
          <cell r="R1017">
            <v>671.87</v>
          </cell>
          <cell r="S1017">
            <v>25647.73</v>
          </cell>
        </row>
        <row r="1018">
          <cell r="D1018">
            <v>908000</v>
          </cell>
          <cell r="E1018" t="str">
            <v xml:space="preserve">   Customer Assistance</v>
          </cell>
          <cell r="G1018">
            <v>12447.03</v>
          </cell>
          <cell r="H1018">
            <v>11251.75</v>
          </cell>
          <cell r="I1018">
            <v>12050.89</v>
          </cell>
          <cell r="J1018">
            <v>15311.66</v>
          </cell>
          <cell r="K1018">
            <v>13916.38</v>
          </cell>
          <cell r="L1018">
            <v>14697.96</v>
          </cell>
          <cell r="M1018">
            <v>13132.44</v>
          </cell>
          <cell r="N1018">
            <v>14553.38</v>
          </cell>
          <cell r="O1018">
            <v>13659.14</v>
          </cell>
          <cell r="P1018">
            <v>13015.63</v>
          </cell>
          <cell r="Q1018">
            <v>36072.080000000002</v>
          </cell>
          <cell r="R1018">
            <v>122778.47</v>
          </cell>
          <cell r="S1018">
            <v>292886.81</v>
          </cell>
        </row>
        <row r="1019">
          <cell r="D1019">
            <v>909000</v>
          </cell>
          <cell r="E1019" t="str">
            <v xml:space="preserve">   Info. and Instructional Advertising</v>
          </cell>
          <cell r="G1019">
            <v>0</v>
          </cell>
          <cell r="H1019">
            <v>0</v>
          </cell>
          <cell r="I1019">
            <v>0</v>
          </cell>
          <cell r="J1019">
            <v>0</v>
          </cell>
          <cell r="K1019">
            <v>0</v>
          </cell>
          <cell r="L1019">
            <v>0</v>
          </cell>
          <cell r="M1019">
            <v>0</v>
          </cell>
          <cell r="N1019">
            <v>0</v>
          </cell>
          <cell r="O1019">
            <v>2008.88</v>
          </cell>
          <cell r="P1019">
            <v>2525.06</v>
          </cell>
          <cell r="Q1019">
            <v>6512.4</v>
          </cell>
          <cell r="R1019">
            <v>15785.01</v>
          </cell>
          <cell r="S1019">
            <v>26831.35</v>
          </cell>
        </row>
        <row r="1020">
          <cell r="D1020">
            <v>910000</v>
          </cell>
          <cell r="E1020" t="str">
            <v xml:space="preserve">   Miscellaneous Customer Information</v>
          </cell>
          <cell r="G1020">
            <v>3741.39</v>
          </cell>
          <cell r="H1020">
            <v>2024.15</v>
          </cell>
          <cell r="I1020">
            <v>2625.33</v>
          </cell>
          <cell r="J1020">
            <v>2343.98</v>
          </cell>
          <cell r="K1020">
            <v>2959.27</v>
          </cell>
          <cell r="L1020">
            <v>5258.75</v>
          </cell>
          <cell r="M1020">
            <v>3030.33</v>
          </cell>
          <cell r="N1020">
            <v>3222.58</v>
          </cell>
          <cell r="O1020">
            <v>5223.08</v>
          </cell>
          <cell r="P1020">
            <v>2753.4</v>
          </cell>
          <cell r="Q1020">
            <v>3085.46</v>
          </cell>
          <cell r="R1020">
            <v>2919.93</v>
          </cell>
          <cell r="S1020">
            <v>39187.65</v>
          </cell>
        </row>
        <row r="1021">
          <cell r="E1021" t="str">
            <v>Total Customer Informational Expenses</v>
          </cell>
          <cell r="F1021" t="str">
            <v>$</v>
          </cell>
          <cell r="S1021">
            <v>384553.54</v>
          </cell>
        </row>
        <row r="1023">
          <cell r="D1023" t="str">
            <v>Selling Expenses:</v>
          </cell>
        </row>
        <row r="1024">
          <cell r="D1024">
            <v>911000</v>
          </cell>
          <cell r="E1024" t="str">
            <v xml:space="preserve">   Supervision</v>
          </cell>
          <cell r="F1024" t="str">
            <v>$</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row>
        <row r="1025">
          <cell r="D1025">
            <v>912000</v>
          </cell>
          <cell r="E1025" t="str">
            <v xml:space="preserve">   Deomonstrating &amp; Selling Expense</v>
          </cell>
          <cell r="G1025">
            <v>0</v>
          </cell>
          <cell r="H1025">
            <v>0</v>
          </cell>
          <cell r="I1025">
            <v>0</v>
          </cell>
          <cell r="J1025">
            <v>0</v>
          </cell>
          <cell r="K1025">
            <v>0</v>
          </cell>
          <cell r="L1025">
            <v>0</v>
          </cell>
          <cell r="M1025">
            <v>569.88</v>
          </cell>
          <cell r="N1025">
            <v>-569.88</v>
          </cell>
          <cell r="O1025">
            <v>0</v>
          </cell>
          <cell r="P1025">
            <v>0</v>
          </cell>
          <cell r="Q1025">
            <v>0</v>
          </cell>
          <cell r="R1025">
            <v>3758.76</v>
          </cell>
          <cell r="S1025">
            <v>3758.76</v>
          </cell>
        </row>
        <row r="1026">
          <cell r="D1026">
            <v>913000</v>
          </cell>
          <cell r="E1026" t="str">
            <v xml:space="preserve">   Advertising</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row>
        <row r="1027">
          <cell r="D1027">
            <v>916000</v>
          </cell>
          <cell r="E1027" t="str">
            <v xml:space="preserve">   Miscellaneous Selling Expense</v>
          </cell>
          <cell r="G1027">
            <v>282.27</v>
          </cell>
          <cell r="H1027">
            <v>282.48</v>
          </cell>
          <cell r="I1027">
            <v>281.20999999999998</v>
          </cell>
          <cell r="J1027">
            <v>281.52</v>
          </cell>
          <cell r="K1027">
            <v>281.66000000000003</v>
          </cell>
          <cell r="L1027">
            <v>287.36</v>
          </cell>
          <cell r="M1027">
            <v>284.39</v>
          </cell>
          <cell r="N1027">
            <v>345.44</v>
          </cell>
          <cell r="O1027">
            <v>233.03</v>
          </cell>
          <cell r="P1027">
            <v>294.10000000000002</v>
          </cell>
          <cell r="Q1027">
            <v>291.89</v>
          </cell>
          <cell r="R1027">
            <v>303.56</v>
          </cell>
          <cell r="S1027">
            <v>3448.91</v>
          </cell>
        </row>
        <row r="1028">
          <cell r="E1028" t="str">
            <v>Total Selling Expenses</v>
          </cell>
          <cell r="F1028" t="str">
            <v>$</v>
          </cell>
          <cell r="S1028">
            <v>7207.67</v>
          </cell>
        </row>
        <row r="1030">
          <cell r="D1030" t="str">
            <v>Administrative and General Expenses:</v>
          </cell>
        </row>
        <row r="1031">
          <cell r="D1031">
            <v>920001</v>
          </cell>
          <cell r="E1031" t="str">
            <v xml:space="preserve">   Administrative and General Salaries</v>
          </cell>
          <cell r="F1031" t="str">
            <v>$</v>
          </cell>
          <cell r="G1031">
            <v>252345.98</v>
          </cell>
          <cell r="H1031">
            <v>220239.63</v>
          </cell>
          <cell r="I1031">
            <v>200368.94</v>
          </cell>
          <cell r="J1031">
            <v>249893.97</v>
          </cell>
          <cell r="K1031">
            <v>254915.09</v>
          </cell>
          <cell r="L1031">
            <v>296728</v>
          </cell>
          <cell r="M1031">
            <v>228015.47</v>
          </cell>
          <cell r="N1031">
            <v>255701.47</v>
          </cell>
          <cell r="O1031">
            <v>237389.09</v>
          </cell>
          <cell r="P1031">
            <v>253100.36</v>
          </cell>
          <cell r="Q1031">
            <v>282732.78000000003</v>
          </cell>
          <cell r="R1031">
            <v>208392.24</v>
          </cell>
          <cell r="S1031">
            <v>2939823.02</v>
          </cell>
        </row>
        <row r="1032">
          <cell r="D1032">
            <v>921001</v>
          </cell>
          <cell r="E1032" t="str">
            <v xml:space="preserve">   General Office Supplies and Expenses</v>
          </cell>
          <cell r="G1032">
            <v>27830.87</v>
          </cell>
          <cell r="H1032">
            <v>29862.7</v>
          </cell>
          <cell r="I1032">
            <v>39852.75</v>
          </cell>
          <cell r="J1032">
            <v>35934.22</v>
          </cell>
          <cell r="K1032">
            <v>36214.49</v>
          </cell>
          <cell r="L1032">
            <v>40455.01</v>
          </cell>
          <cell r="M1032">
            <v>28934.7</v>
          </cell>
          <cell r="N1032">
            <v>28116.55</v>
          </cell>
          <cell r="O1032">
            <v>31170.59</v>
          </cell>
          <cell r="P1032">
            <v>26284.720000000001</v>
          </cell>
          <cell r="Q1032">
            <v>33931.15</v>
          </cell>
          <cell r="R1032">
            <v>43433.599999999999</v>
          </cell>
          <cell r="S1032">
            <v>402021.35</v>
          </cell>
        </row>
        <row r="1033">
          <cell r="D1033">
            <v>923001</v>
          </cell>
          <cell r="E1033" t="str">
            <v xml:space="preserve">   Outside Services</v>
          </cell>
          <cell r="G1033">
            <v>1395.64</v>
          </cell>
          <cell r="H1033">
            <v>4242.5200000000004</v>
          </cell>
          <cell r="I1033">
            <v>17951.86</v>
          </cell>
          <cell r="J1033">
            <v>9997.7199999999993</v>
          </cell>
          <cell r="K1033">
            <v>6534.97</v>
          </cell>
          <cell r="L1033">
            <v>7349.28</v>
          </cell>
          <cell r="M1033">
            <v>5811.06</v>
          </cell>
          <cell r="N1033">
            <v>8861.73</v>
          </cell>
          <cell r="O1033">
            <v>5616.05</v>
          </cell>
          <cell r="P1033">
            <v>20807.39</v>
          </cell>
          <cell r="Q1033">
            <v>11775.79</v>
          </cell>
          <cell r="R1033">
            <v>9694.81</v>
          </cell>
          <cell r="S1033">
            <v>110038.82</v>
          </cell>
        </row>
        <row r="1034">
          <cell r="D1034">
            <v>924001</v>
          </cell>
          <cell r="E1034" t="str">
            <v xml:space="preserve">   Liability and Other Insurance</v>
          </cell>
          <cell r="G1034">
            <v>2084.98</v>
          </cell>
          <cell r="H1034">
            <v>9959.7800000000007</v>
          </cell>
          <cell r="I1034">
            <v>2627.56</v>
          </cell>
          <cell r="J1034">
            <v>2985.38</v>
          </cell>
          <cell r="K1034">
            <v>1762.41</v>
          </cell>
          <cell r="L1034">
            <v>13164.29</v>
          </cell>
          <cell r="M1034">
            <v>7353.18</v>
          </cell>
          <cell r="N1034">
            <v>3265.71</v>
          </cell>
          <cell r="O1034">
            <v>6140.03</v>
          </cell>
          <cell r="P1034">
            <v>5312.84</v>
          </cell>
          <cell r="Q1034">
            <v>-150.4</v>
          </cell>
          <cell r="R1034">
            <v>7047.54</v>
          </cell>
          <cell r="S1034">
            <v>61553.3</v>
          </cell>
        </row>
        <row r="1035">
          <cell r="D1035">
            <v>924101</v>
          </cell>
          <cell r="E1035" t="str">
            <v xml:space="preserve">   Property Insurance</v>
          </cell>
          <cell r="G1035">
            <v>6738.87</v>
          </cell>
          <cell r="H1035">
            <v>6715.4</v>
          </cell>
          <cell r="I1035">
            <v>6527.12</v>
          </cell>
          <cell r="J1035">
            <v>6648.36</v>
          </cell>
          <cell r="K1035">
            <v>6744.35</v>
          </cell>
          <cell r="L1035">
            <v>6681.47</v>
          </cell>
          <cell r="M1035">
            <v>5300.95</v>
          </cell>
          <cell r="N1035">
            <v>5685.32</v>
          </cell>
          <cell r="O1035">
            <v>6315.17</v>
          </cell>
          <cell r="P1035">
            <v>6631.6</v>
          </cell>
          <cell r="Q1035">
            <v>7108.22</v>
          </cell>
          <cell r="R1035">
            <v>4337.7700000000004</v>
          </cell>
          <cell r="S1035">
            <v>75434.600000000006</v>
          </cell>
        </row>
        <row r="1036">
          <cell r="D1036">
            <v>925001</v>
          </cell>
          <cell r="E1036" t="str">
            <v xml:space="preserve">   Injuries and Damages</v>
          </cell>
          <cell r="G1036">
            <v>16463.22</v>
          </cell>
          <cell r="H1036">
            <v>16658.5</v>
          </cell>
          <cell r="I1036">
            <v>18272.93</v>
          </cell>
          <cell r="J1036">
            <v>27841.94</v>
          </cell>
          <cell r="K1036">
            <v>31188.86</v>
          </cell>
          <cell r="L1036">
            <v>9835.35</v>
          </cell>
          <cell r="M1036">
            <v>-1099.1300000000001</v>
          </cell>
          <cell r="N1036">
            <v>22025.52</v>
          </cell>
          <cell r="O1036">
            <v>26220.799999999999</v>
          </cell>
          <cell r="P1036">
            <v>22921.98</v>
          </cell>
          <cell r="Q1036">
            <v>28146.400000000001</v>
          </cell>
          <cell r="R1036">
            <v>39420.5</v>
          </cell>
          <cell r="S1036">
            <v>257896.87</v>
          </cell>
        </row>
        <row r="1037">
          <cell r="D1037">
            <v>926001</v>
          </cell>
          <cell r="E1037" t="str">
            <v xml:space="preserve">   Employee Pensions and Benefits</v>
          </cell>
          <cell r="G1037">
            <v>6112.77</v>
          </cell>
          <cell r="H1037">
            <v>4353.2</v>
          </cell>
          <cell r="I1037">
            <v>8685.93</v>
          </cell>
          <cell r="J1037">
            <v>14630.23</v>
          </cell>
          <cell r="K1037">
            <v>4731.66</v>
          </cell>
          <cell r="L1037">
            <v>10082.19</v>
          </cell>
          <cell r="M1037">
            <v>4647.8999999999996</v>
          </cell>
          <cell r="N1037">
            <v>10756.51</v>
          </cell>
          <cell r="O1037">
            <v>6926.62</v>
          </cell>
          <cell r="P1037">
            <v>5482.93</v>
          </cell>
          <cell r="Q1037">
            <v>8079.71</v>
          </cell>
          <cell r="R1037">
            <v>15623.43</v>
          </cell>
          <cell r="S1037">
            <v>100113.08</v>
          </cell>
        </row>
        <row r="1038">
          <cell r="D1038">
            <v>930101</v>
          </cell>
          <cell r="E1038" t="str">
            <v xml:space="preserve">   General Advertising</v>
          </cell>
          <cell r="G1038">
            <v>2769.07</v>
          </cell>
          <cell r="H1038">
            <v>1405.02</v>
          </cell>
          <cell r="I1038">
            <v>2202.67</v>
          </cell>
          <cell r="J1038">
            <v>3500.53</v>
          </cell>
          <cell r="K1038">
            <v>2557.2600000000002</v>
          </cell>
          <cell r="L1038">
            <v>6249.27</v>
          </cell>
          <cell r="M1038">
            <v>1851.56</v>
          </cell>
          <cell r="N1038">
            <v>4283.53</v>
          </cell>
          <cell r="O1038">
            <v>5155.4399999999996</v>
          </cell>
          <cell r="P1038">
            <v>1269.56</v>
          </cell>
          <cell r="Q1038">
            <v>2010.21</v>
          </cell>
          <cell r="R1038">
            <v>1859.36</v>
          </cell>
          <cell r="S1038">
            <v>35113.480000000003</v>
          </cell>
        </row>
        <row r="1039">
          <cell r="D1039">
            <v>930201</v>
          </cell>
          <cell r="E1039" t="str">
            <v xml:space="preserve">   Miscellaneous General Expenses</v>
          </cell>
          <cell r="G1039">
            <v>949.14</v>
          </cell>
          <cell r="H1039">
            <v>163.41</v>
          </cell>
          <cell r="I1039">
            <v>55229.3</v>
          </cell>
          <cell r="J1039">
            <v>-1787.2</v>
          </cell>
          <cell r="K1039">
            <v>736.17</v>
          </cell>
          <cell r="L1039">
            <v>360.62</v>
          </cell>
          <cell r="M1039">
            <v>1609.2</v>
          </cell>
          <cell r="N1039">
            <v>390.2</v>
          </cell>
          <cell r="O1039">
            <v>162.65</v>
          </cell>
          <cell r="P1039">
            <v>371.57</v>
          </cell>
          <cell r="Q1039">
            <v>128439.35</v>
          </cell>
          <cell r="R1039">
            <v>-214.59</v>
          </cell>
          <cell r="S1039">
            <v>186409.82</v>
          </cell>
        </row>
        <row r="1040">
          <cell r="D1040">
            <v>931001</v>
          </cell>
          <cell r="E1040" t="str">
            <v xml:space="preserve">   Rents</v>
          </cell>
          <cell r="G1040">
            <v>644.20000000000005</v>
          </cell>
          <cell r="H1040">
            <v>641.94000000000005</v>
          </cell>
          <cell r="I1040">
            <v>628.27</v>
          </cell>
          <cell r="J1040">
            <v>637.54999999999995</v>
          </cell>
          <cell r="K1040">
            <v>711.58</v>
          </cell>
          <cell r="L1040">
            <v>704.96</v>
          </cell>
          <cell r="M1040">
            <v>579.04</v>
          </cell>
          <cell r="N1040">
            <v>621.02</v>
          </cell>
          <cell r="O1040">
            <v>639.04</v>
          </cell>
          <cell r="P1040">
            <v>671.06</v>
          </cell>
          <cell r="Q1040">
            <v>674.05</v>
          </cell>
          <cell r="R1040">
            <v>494.46</v>
          </cell>
          <cell r="S1040">
            <v>7647.17</v>
          </cell>
        </row>
        <row r="1041">
          <cell r="D1041">
            <v>932001</v>
          </cell>
          <cell r="E1041" t="str">
            <v xml:space="preserve">   Maintenance of General Plant</v>
          </cell>
          <cell r="G1041">
            <v>24876.26</v>
          </cell>
          <cell r="H1041">
            <v>20538.12</v>
          </cell>
          <cell r="I1041">
            <v>29138.799999999999</v>
          </cell>
          <cell r="J1041">
            <v>25040.32</v>
          </cell>
          <cell r="K1041">
            <v>30657.67</v>
          </cell>
          <cell r="L1041">
            <v>31209.66</v>
          </cell>
          <cell r="M1041">
            <v>30178.57</v>
          </cell>
          <cell r="N1041">
            <v>46610.33</v>
          </cell>
          <cell r="O1041">
            <v>60726.17</v>
          </cell>
          <cell r="P1041">
            <v>42461.73</v>
          </cell>
          <cell r="Q1041">
            <v>21349.1</v>
          </cell>
          <cell r="R1041">
            <v>55198.82</v>
          </cell>
          <cell r="S1041">
            <v>417985.55</v>
          </cell>
        </row>
        <row r="1042">
          <cell r="E1042" t="str">
            <v>Total Administrative and General Exp.</v>
          </cell>
          <cell r="F1042" t="str">
            <v>$</v>
          </cell>
          <cell r="S1042">
            <v>4594037.0599999996</v>
          </cell>
        </row>
      </sheetData>
      <sheetData sheetId="10">
        <row r="3">
          <cell r="D3" t="str">
            <v>E500</v>
          </cell>
          <cell r="F3">
            <v>731438.44</v>
          </cell>
        </row>
        <row r="4">
          <cell r="D4" t="str">
            <v>E500</v>
          </cell>
          <cell r="F4">
            <v>1207049.78</v>
          </cell>
        </row>
        <row r="5">
          <cell r="D5" t="str">
            <v>E500</v>
          </cell>
          <cell r="F5">
            <v>0</v>
          </cell>
        </row>
        <row r="6">
          <cell r="D6" t="str">
            <v>E500</v>
          </cell>
          <cell r="F6">
            <v>0</v>
          </cell>
        </row>
        <row r="7">
          <cell r="D7" t="str">
            <v>E501</v>
          </cell>
          <cell r="F7">
            <v>4083814.61</v>
          </cell>
        </row>
        <row r="8">
          <cell r="D8" t="str">
            <v>E501</v>
          </cell>
          <cell r="F8">
            <v>15866955.970000003</v>
          </cell>
        </row>
        <row r="9">
          <cell r="D9" t="str">
            <v>E501</v>
          </cell>
          <cell r="F9">
            <v>0</v>
          </cell>
        </row>
        <row r="10">
          <cell r="D10" t="str">
            <v>E501</v>
          </cell>
          <cell r="F10">
            <v>0</v>
          </cell>
        </row>
        <row r="11">
          <cell r="D11" t="str">
            <v>E501</v>
          </cell>
          <cell r="F11">
            <v>790204.89</v>
          </cell>
        </row>
        <row r="12">
          <cell r="D12" t="str">
            <v>E501</v>
          </cell>
          <cell r="F12">
            <v>0</v>
          </cell>
        </row>
        <row r="13">
          <cell r="D13" t="str">
            <v>E501</v>
          </cell>
          <cell r="F13">
            <v>2120694.25</v>
          </cell>
        </row>
        <row r="14">
          <cell r="D14" t="str">
            <v>E501</v>
          </cell>
          <cell r="F14">
            <v>49625898.160000004</v>
          </cell>
        </row>
        <row r="15">
          <cell r="D15" t="str">
            <v>E501</v>
          </cell>
          <cell r="F15">
            <v>0</v>
          </cell>
        </row>
        <row r="16">
          <cell r="D16" t="str">
            <v>E501</v>
          </cell>
          <cell r="F16">
            <v>1010259.84</v>
          </cell>
        </row>
        <row r="17">
          <cell r="D17" t="str">
            <v>E501</v>
          </cell>
          <cell r="F17">
            <v>0</v>
          </cell>
        </row>
        <row r="18">
          <cell r="D18" t="str">
            <v>E501</v>
          </cell>
          <cell r="F18">
            <v>0</v>
          </cell>
        </row>
        <row r="19">
          <cell r="D19" t="str">
            <v>E501</v>
          </cell>
          <cell r="F19">
            <v>0</v>
          </cell>
        </row>
        <row r="20">
          <cell r="D20" t="str">
            <v>E501</v>
          </cell>
          <cell r="F20">
            <v>0</v>
          </cell>
        </row>
        <row r="21">
          <cell r="D21" t="str">
            <v>E501</v>
          </cell>
          <cell r="F21">
            <v>0</v>
          </cell>
        </row>
        <row r="22">
          <cell r="D22" t="str">
            <v>E502</v>
          </cell>
          <cell r="F22">
            <v>3031733.59</v>
          </cell>
        </row>
        <row r="23">
          <cell r="D23" t="str">
            <v>E502</v>
          </cell>
          <cell r="F23">
            <v>0</v>
          </cell>
        </row>
        <row r="24">
          <cell r="D24" t="str">
            <v>E502</v>
          </cell>
          <cell r="F24">
            <v>0</v>
          </cell>
        </row>
        <row r="25">
          <cell r="D25" t="str">
            <v>E502</v>
          </cell>
          <cell r="F25">
            <v>-67905.36</v>
          </cell>
        </row>
        <row r="26">
          <cell r="D26" t="str">
            <v>E502</v>
          </cell>
          <cell r="F26">
            <v>3009496.88</v>
          </cell>
        </row>
        <row r="27">
          <cell r="D27" t="str">
            <v>E502</v>
          </cell>
          <cell r="F27">
            <v>0</v>
          </cell>
        </row>
        <row r="28">
          <cell r="D28" t="str">
            <v>E502</v>
          </cell>
          <cell r="F28">
            <v>0</v>
          </cell>
        </row>
        <row r="29">
          <cell r="D29" t="str">
            <v>E502</v>
          </cell>
          <cell r="F29">
            <v>287652.8</v>
          </cell>
        </row>
        <row r="30">
          <cell r="D30" t="str">
            <v>E502</v>
          </cell>
          <cell r="F30">
            <v>38179.760000000002</v>
          </cell>
        </row>
        <row r="31">
          <cell r="D31" t="str">
            <v>E502</v>
          </cell>
          <cell r="F31">
            <v>1111194.6599999999</v>
          </cell>
        </row>
        <row r="32">
          <cell r="D32" t="str">
            <v>E502</v>
          </cell>
          <cell r="F32">
            <v>0</v>
          </cell>
        </row>
        <row r="33">
          <cell r="D33" t="str">
            <v>E502</v>
          </cell>
          <cell r="F33">
            <v>0</v>
          </cell>
        </row>
        <row r="34">
          <cell r="D34" t="str">
            <v>E502</v>
          </cell>
          <cell r="F34">
            <v>0</v>
          </cell>
        </row>
        <row r="35">
          <cell r="D35" t="str">
            <v>E502</v>
          </cell>
          <cell r="F35">
            <v>80647</v>
          </cell>
        </row>
        <row r="36">
          <cell r="D36" t="str">
            <v>E502</v>
          </cell>
          <cell r="F36">
            <v>0</v>
          </cell>
        </row>
        <row r="37">
          <cell r="D37" t="str">
            <v>E502</v>
          </cell>
          <cell r="F37">
            <v>0</v>
          </cell>
        </row>
        <row r="38">
          <cell r="D38" t="str">
            <v>E502</v>
          </cell>
          <cell r="F38">
            <v>747271.5</v>
          </cell>
        </row>
        <row r="39">
          <cell r="D39" t="str">
            <v>E505</v>
          </cell>
          <cell r="F39">
            <v>460454.09</v>
          </cell>
        </row>
        <row r="40">
          <cell r="D40" t="str">
            <v>E505</v>
          </cell>
          <cell r="F40">
            <v>0</v>
          </cell>
        </row>
        <row r="41">
          <cell r="D41" t="str">
            <v>E505</v>
          </cell>
          <cell r="F41">
            <v>636457.76</v>
          </cell>
        </row>
        <row r="42">
          <cell r="D42" t="str">
            <v>E505</v>
          </cell>
          <cell r="F42">
            <v>0</v>
          </cell>
        </row>
        <row r="43">
          <cell r="D43" t="str">
            <v>E506</v>
          </cell>
          <cell r="F43">
            <v>427004.75</v>
          </cell>
        </row>
        <row r="44">
          <cell r="D44" t="str">
            <v>E506</v>
          </cell>
          <cell r="F44">
            <v>646064.21</v>
          </cell>
        </row>
        <row r="45">
          <cell r="D45" t="str">
            <v>E510</v>
          </cell>
          <cell r="F45">
            <v>-350619.91</v>
          </cell>
        </row>
        <row r="46">
          <cell r="D46" t="str">
            <v>E510</v>
          </cell>
          <cell r="F46">
            <v>791177.01</v>
          </cell>
        </row>
        <row r="47">
          <cell r="D47" t="str">
            <v>E510</v>
          </cell>
          <cell r="F47">
            <v>0</v>
          </cell>
        </row>
        <row r="48">
          <cell r="D48" t="str">
            <v>E510</v>
          </cell>
          <cell r="F48">
            <v>0</v>
          </cell>
        </row>
        <row r="49">
          <cell r="D49" t="str">
            <v>E511</v>
          </cell>
          <cell r="F49">
            <v>277297.25</v>
          </cell>
        </row>
        <row r="50">
          <cell r="D50" t="str">
            <v>E511</v>
          </cell>
          <cell r="F50">
            <v>232358.87</v>
          </cell>
        </row>
        <row r="51">
          <cell r="D51" t="str">
            <v>E512</v>
          </cell>
          <cell r="F51">
            <v>4464619.97</v>
          </cell>
        </row>
        <row r="52">
          <cell r="D52" t="str">
            <v>E512</v>
          </cell>
          <cell r="F52">
            <v>0</v>
          </cell>
        </row>
        <row r="53">
          <cell r="D53" t="str">
            <v>E512</v>
          </cell>
          <cell r="F53">
            <v>0</v>
          </cell>
        </row>
        <row r="54">
          <cell r="D54" t="str">
            <v>E512</v>
          </cell>
          <cell r="F54">
            <v>529542.81000000006</v>
          </cell>
        </row>
        <row r="55">
          <cell r="D55" t="str">
            <v>E512</v>
          </cell>
          <cell r="F55">
            <v>3870424.24</v>
          </cell>
        </row>
        <row r="56">
          <cell r="D56" t="str">
            <v>E512</v>
          </cell>
          <cell r="F56">
            <v>0</v>
          </cell>
        </row>
        <row r="57">
          <cell r="D57" t="str">
            <v>E512</v>
          </cell>
          <cell r="F57">
            <v>0</v>
          </cell>
        </row>
        <row r="58">
          <cell r="D58" t="str">
            <v>E512</v>
          </cell>
          <cell r="F58">
            <v>821449.09</v>
          </cell>
        </row>
        <row r="59">
          <cell r="D59" t="str">
            <v>E513</v>
          </cell>
          <cell r="F59">
            <v>2590802.17</v>
          </cell>
        </row>
        <row r="60">
          <cell r="D60" t="str">
            <v>E513</v>
          </cell>
          <cell r="F60">
            <v>468192.83</v>
          </cell>
        </row>
        <row r="61">
          <cell r="D61" t="str">
            <v>E514</v>
          </cell>
          <cell r="F61">
            <v>618651.79</v>
          </cell>
        </row>
        <row r="62">
          <cell r="D62" t="str">
            <v>E514</v>
          </cell>
          <cell r="F62">
            <v>1537555.45</v>
          </cell>
        </row>
        <row r="63">
          <cell r="D63" t="str">
            <v>E546</v>
          </cell>
          <cell r="F63">
            <v>0</v>
          </cell>
        </row>
        <row r="64">
          <cell r="D64" t="str">
            <v>E546</v>
          </cell>
          <cell r="F64">
            <v>5050.8900000000003</v>
          </cell>
        </row>
        <row r="65">
          <cell r="D65" t="str">
            <v>E546</v>
          </cell>
          <cell r="F65">
            <v>5100.1499999999996</v>
          </cell>
        </row>
        <row r="66">
          <cell r="D66" t="str">
            <v>E547</v>
          </cell>
          <cell r="F66">
            <v>1819115.6</v>
          </cell>
        </row>
        <row r="67">
          <cell r="D67" t="str">
            <v>E547</v>
          </cell>
          <cell r="F67">
            <v>186725.61</v>
          </cell>
        </row>
        <row r="68">
          <cell r="D68" t="str">
            <v>E547</v>
          </cell>
          <cell r="F68">
            <v>337406.69</v>
          </cell>
        </row>
        <row r="69">
          <cell r="D69" t="str">
            <v>E547</v>
          </cell>
          <cell r="F69">
            <v>0</v>
          </cell>
        </row>
        <row r="70">
          <cell r="D70" t="str">
            <v>E547</v>
          </cell>
          <cell r="F70">
            <v>1885727.94</v>
          </cell>
        </row>
        <row r="71">
          <cell r="D71" t="str">
            <v>E547</v>
          </cell>
          <cell r="F71">
            <v>468626</v>
          </cell>
        </row>
        <row r="72">
          <cell r="D72" t="str">
            <v>E547</v>
          </cell>
          <cell r="F72">
            <v>16552.009999999998</v>
          </cell>
        </row>
        <row r="73">
          <cell r="D73" t="str">
            <v>E548</v>
          </cell>
          <cell r="F73">
            <v>19676.900000000001</v>
          </cell>
        </row>
        <row r="74">
          <cell r="D74" t="str">
            <v>E548</v>
          </cell>
          <cell r="F74">
            <v>0</v>
          </cell>
        </row>
        <row r="75">
          <cell r="D75" t="str">
            <v>E548</v>
          </cell>
          <cell r="F75">
            <v>0</v>
          </cell>
        </row>
        <row r="76">
          <cell r="D76" t="str">
            <v>E548</v>
          </cell>
          <cell r="F76">
            <v>137694.04999999999</v>
          </cell>
        </row>
        <row r="77">
          <cell r="D77" t="str">
            <v>E549</v>
          </cell>
          <cell r="F77">
            <v>0</v>
          </cell>
        </row>
        <row r="78">
          <cell r="D78" t="str">
            <v>E549</v>
          </cell>
          <cell r="F78">
            <v>84908.36</v>
          </cell>
        </row>
        <row r="79">
          <cell r="D79" t="str">
            <v>E549</v>
          </cell>
          <cell r="F79">
            <v>33074.089999999997</v>
          </cell>
        </row>
        <row r="80">
          <cell r="D80" t="str">
            <v>E551</v>
          </cell>
          <cell r="F80">
            <v>0</v>
          </cell>
        </row>
        <row r="81">
          <cell r="D81" t="str">
            <v>E551</v>
          </cell>
          <cell r="F81">
            <v>28858.799999999999</v>
          </cell>
        </row>
        <row r="82">
          <cell r="D82" t="str">
            <v>E551</v>
          </cell>
          <cell r="F82">
            <v>0</v>
          </cell>
        </row>
        <row r="83">
          <cell r="D83" t="str">
            <v>E551</v>
          </cell>
          <cell r="F83">
            <v>0</v>
          </cell>
        </row>
        <row r="84">
          <cell r="D84" t="str">
            <v>E551</v>
          </cell>
          <cell r="F84">
            <v>0</v>
          </cell>
        </row>
        <row r="85">
          <cell r="D85" t="str">
            <v>E552</v>
          </cell>
          <cell r="F85">
            <v>0</v>
          </cell>
        </row>
        <row r="86">
          <cell r="D86" t="str">
            <v>E552</v>
          </cell>
          <cell r="F86">
            <v>81.55</v>
          </cell>
        </row>
        <row r="87">
          <cell r="D87" t="str">
            <v>E552</v>
          </cell>
          <cell r="F87">
            <v>13747.48</v>
          </cell>
        </row>
        <row r="88">
          <cell r="D88" t="str">
            <v>E552</v>
          </cell>
          <cell r="F88">
            <v>8835.69</v>
          </cell>
        </row>
        <row r="89">
          <cell r="D89" t="str">
            <v>E553</v>
          </cell>
          <cell r="F89">
            <v>223277.06</v>
          </cell>
        </row>
        <row r="90">
          <cell r="D90" t="str">
            <v>E553</v>
          </cell>
          <cell r="F90">
            <v>114446.96</v>
          </cell>
        </row>
        <row r="91">
          <cell r="D91" t="str">
            <v>E553</v>
          </cell>
          <cell r="F91">
            <v>329287.55</v>
          </cell>
        </row>
        <row r="92">
          <cell r="D92" t="str">
            <v>E553</v>
          </cell>
          <cell r="F92">
            <v>271215.52</v>
          </cell>
        </row>
        <row r="93">
          <cell r="D93" t="str">
            <v>E554</v>
          </cell>
          <cell r="F93">
            <v>3086.46</v>
          </cell>
        </row>
        <row r="94">
          <cell r="D94" t="str">
            <v>E554</v>
          </cell>
          <cell r="F94">
            <v>6354.01</v>
          </cell>
        </row>
        <row r="95">
          <cell r="D95" t="str">
            <v>E554</v>
          </cell>
          <cell r="F95">
            <v>0</v>
          </cell>
        </row>
        <row r="96">
          <cell r="D96" t="str">
            <v>E555d</v>
          </cell>
          <cell r="F96">
            <v>0</v>
          </cell>
        </row>
        <row r="97">
          <cell r="D97" t="str">
            <v>E555a</v>
          </cell>
          <cell r="F97">
            <v>2752933.44</v>
          </cell>
        </row>
        <row r="98">
          <cell r="D98" t="str">
            <v>E555b</v>
          </cell>
          <cell r="F98">
            <v>811502.7</v>
          </cell>
        </row>
        <row r="99">
          <cell r="D99" t="str">
            <v>E555b</v>
          </cell>
          <cell r="F99">
            <v>433064.5</v>
          </cell>
        </row>
        <row r="100">
          <cell r="D100" t="str">
            <v>E555c</v>
          </cell>
          <cell r="F100">
            <v>0</v>
          </cell>
        </row>
        <row r="101">
          <cell r="D101" t="str">
            <v>E555b</v>
          </cell>
          <cell r="F101">
            <v>0</v>
          </cell>
        </row>
        <row r="102">
          <cell r="D102" t="str">
            <v>E555b</v>
          </cell>
          <cell r="F102">
            <v>0</v>
          </cell>
        </row>
        <row r="103">
          <cell r="D103" t="str">
            <v>E555b</v>
          </cell>
          <cell r="F103">
            <v>0</v>
          </cell>
        </row>
        <row r="104">
          <cell r="D104" t="str">
            <v>E555b</v>
          </cell>
          <cell r="F104">
            <v>0</v>
          </cell>
        </row>
        <row r="105">
          <cell r="D105" t="str">
            <v>E555b</v>
          </cell>
          <cell r="F105">
            <v>0</v>
          </cell>
        </row>
        <row r="106">
          <cell r="D106" t="str">
            <v>E555c</v>
          </cell>
          <cell r="F106">
            <v>0</v>
          </cell>
        </row>
        <row r="107">
          <cell r="D107" t="str">
            <v>E555d</v>
          </cell>
          <cell r="F107">
            <v>0</v>
          </cell>
        </row>
        <row r="108">
          <cell r="D108" t="str">
            <v>E555a</v>
          </cell>
          <cell r="F108">
            <v>0</v>
          </cell>
        </row>
        <row r="109">
          <cell r="D109" t="str">
            <v>E555b</v>
          </cell>
          <cell r="F109">
            <v>0</v>
          </cell>
        </row>
        <row r="110">
          <cell r="D110" t="str">
            <v>E555a</v>
          </cell>
          <cell r="F110">
            <v>0</v>
          </cell>
        </row>
        <row r="111">
          <cell r="D111" t="str">
            <v>E555b</v>
          </cell>
          <cell r="F111">
            <v>4372009.8899999997</v>
          </cell>
        </row>
        <row r="112">
          <cell r="D112" t="str">
            <v>E555b</v>
          </cell>
          <cell r="F112">
            <v>296077.48</v>
          </cell>
        </row>
        <row r="113">
          <cell r="D113" t="str">
            <v>E555a</v>
          </cell>
          <cell r="F113">
            <v>3825000</v>
          </cell>
        </row>
        <row r="114">
          <cell r="D114" t="str">
            <v>E555b</v>
          </cell>
          <cell r="F114">
            <v>4620685.3499999996</v>
          </cell>
        </row>
        <row r="115">
          <cell r="D115" t="str">
            <v>E555a</v>
          </cell>
          <cell r="F115">
            <v>0</v>
          </cell>
        </row>
        <row r="116">
          <cell r="D116" t="str">
            <v>E555b</v>
          </cell>
          <cell r="F116">
            <v>8815279.5499999989</v>
          </cell>
        </row>
        <row r="117">
          <cell r="D117" t="str">
            <v>E555d</v>
          </cell>
          <cell r="F117">
            <v>990422.83</v>
          </cell>
        </row>
        <row r="118">
          <cell r="D118" t="str">
            <v>E555d</v>
          </cell>
          <cell r="F118">
            <v>25496.13</v>
          </cell>
        </row>
        <row r="119">
          <cell r="D119" t="str">
            <v>E555d</v>
          </cell>
          <cell r="F119">
            <v>9253315.1600000001</v>
          </cell>
        </row>
        <row r="120">
          <cell r="D120" t="str">
            <v>E555d</v>
          </cell>
          <cell r="F120">
            <v>12.08</v>
          </cell>
        </row>
        <row r="121">
          <cell r="D121" t="str">
            <v>E556</v>
          </cell>
          <cell r="F121">
            <v>589225.46</v>
          </cell>
        </row>
        <row r="122">
          <cell r="D122" t="str">
            <v>E556</v>
          </cell>
          <cell r="F122">
            <v>0</v>
          </cell>
        </row>
        <row r="123">
          <cell r="D123" t="str">
            <v>E556</v>
          </cell>
          <cell r="F123">
            <v>0</v>
          </cell>
        </row>
        <row r="124">
          <cell r="D124" t="str">
            <v>E557</v>
          </cell>
          <cell r="F124">
            <v>0</v>
          </cell>
        </row>
        <row r="125">
          <cell r="D125" t="str">
            <v>E557</v>
          </cell>
          <cell r="F125">
            <v>0</v>
          </cell>
        </row>
        <row r="126">
          <cell r="D126" t="str">
            <v>E557</v>
          </cell>
          <cell r="F126">
            <v>0</v>
          </cell>
        </row>
        <row r="127">
          <cell r="D127" t="str">
            <v>E557</v>
          </cell>
          <cell r="F127">
            <v>29684.16</v>
          </cell>
        </row>
        <row r="128">
          <cell r="D128" t="str">
            <v>E560</v>
          </cell>
          <cell r="F128">
            <v>997926.46</v>
          </cell>
        </row>
        <row r="129">
          <cell r="D129" t="str">
            <v>E560</v>
          </cell>
          <cell r="F129">
            <v>0</v>
          </cell>
        </row>
        <row r="130">
          <cell r="D130" t="str">
            <v>E561</v>
          </cell>
          <cell r="F130">
            <v>1496039.31</v>
          </cell>
        </row>
        <row r="131">
          <cell r="D131" t="str">
            <v>E561</v>
          </cell>
          <cell r="F131">
            <v>0</v>
          </cell>
        </row>
        <row r="132">
          <cell r="D132" t="str">
            <v>E562</v>
          </cell>
          <cell r="F132">
            <v>29383.73</v>
          </cell>
        </row>
        <row r="133">
          <cell r="D133" t="str">
            <v>E563</v>
          </cell>
          <cell r="F133">
            <v>257364.31</v>
          </cell>
        </row>
        <row r="134">
          <cell r="D134" t="str">
            <v>E565</v>
          </cell>
          <cell r="F134">
            <v>311484.15999999997</v>
          </cell>
        </row>
        <row r="135">
          <cell r="D135" t="str">
            <v>E565</v>
          </cell>
          <cell r="F135">
            <v>0</v>
          </cell>
        </row>
        <row r="136">
          <cell r="D136" t="str">
            <v>E565</v>
          </cell>
          <cell r="F136">
            <v>0</v>
          </cell>
        </row>
        <row r="137">
          <cell r="D137" t="str">
            <v>E566</v>
          </cell>
          <cell r="F137">
            <v>3387828.48</v>
          </cell>
        </row>
        <row r="138">
          <cell r="D138" t="str">
            <v>E566</v>
          </cell>
          <cell r="F138">
            <v>0</v>
          </cell>
        </row>
        <row r="139">
          <cell r="D139" t="str">
            <v>E566</v>
          </cell>
          <cell r="F139">
            <v>0</v>
          </cell>
        </row>
        <row r="140">
          <cell r="D140" t="str">
            <v>E566</v>
          </cell>
          <cell r="F140">
            <v>0</v>
          </cell>
        </row>
        <row r="141">
          <cell r="D141" t="str">
            <v>E566</v>
          </cell>
          <cell r="F141">
            <v>0</v>
          </cell>
        </row>
        <row r="142">
          <cell r="D142" t="str">
            <v>E566</v>
          </cell>
          <cell r="F142">
            <v>0</v>
          </cell>
        </row>
        <row r="143">
          <cell r="D143" t="str">
            <v>E566</v>
          </cell>
          <cell r="F143">
            <v>0</v>
          </cell>
        </row>
        <row r="144">
          <cell r="D144" t="str">
            <v>E566</v>
          </cell>
          <cell r="F144">
            <v>0</v>
          </cell>
        </row>
        <row r="145">
          <cell r="D145" t="str">
            <v>E566</v>
          </cell>
          <cell r="F145">
            <v>0</v>
          </cell>
        </row>
        <row r="146">
          <cell r="D146" t="str">
            <v>E567</v>
          </cell>
          <cell r="F146">
            <v>0</v>
          </cell>
        </row>
        <row r="147">
          <cell r="D147" t="str">
            <v>E568</v>
          </cell>
          <cell r="F147">
            <v>30047.75</v>
          </cell>
        </row>
        <row r="148">
          <cell r="D148" t="str">
            <v>E568</v>
          </cell>
          <cell r="F148">
            <v>0</v>
          </cell>
        </row>
        <row r="149">
          <cell r="D149" t="str">
            <v>E569</v>
          </cell>
          <cell r="F149">
            <v>43544.62</v>
          </cell>
        </row>
        <row r="150">
          <cell r="D150" t="str">
            <v>E570</v>
          </cell>
          <cell r="F150">
            <v>663757.48</v>
          </cell>
        </row>
        <row r="151">
          <cell r="D151" t="str">
            <v>E571</v>
          </cell>
          <cell r="F151">
            <v>516884.42</v>
          </cell>
        </row>
        <row r="152">
          <cell r="D152" t="str">
            <v>E571</v>
          </cell>
          <cell r="F152">
            <v>0</v>
          </cell>
        </row>
        <row r="153">
          <cell r="D153" t="str">
            <v>E571</v>
          </cell>
          <cell r="F153">
            <v>0</v>
          </cell>
        </row>
        <row r="154">
          <cell r="D154" t="str">
            <v>E573</v>
          </cell>
          <cell r="F154">
            <v>3549.17</v>
          </cell>
        </row>
        <row r="155">
          <cell r="D155" t="str">
            <v>E575</v>
          </cell>
          <cell r="F155">
            <v>108548.25</v>
          </cell>
        </row>
        <row r="156">
          <cell r="D156" t="str">
            <v>E580</v>
          </cell>
          <cell r="F156">
            <v>1816055.78</v>
          </cell>
        </row>
        <row r="157">
          <cell r="D157" t="str">
            <v>E580</v>
          </cell>
          <cell r="F157">
            <v>0</v>
          </cell>
        </row>
        <row r="158">
          <cell r="D158" t="str">
            <v>E581</v>
          </cell>
          <cell r="F158">
            <v>734579.58</v>
          </cell>
        </row>
        <row r="159">
          <cell r="D159" t="str">
            <v>E582</v>
          </cell>
          <cell r="F159">
            <v>34627.129999999997</v>
          </cell>
        </row>
        <row r="160">
          <cell r="D160" t="str">
            <v>E583a</v>
          </cell>
          <cell r="F160">
            <v>-6820.5200000000059</v>
          </cell>
        </row>
        <row r="161">
          <cell r="D161" t="str">
            <v>E583b</v>
          </cell>
          <cell r="F161">
            <v>223755.96</v>
          </cell>
        </row>
        <row r="162">
          <cell r="D162" t="str">
            <v>E583b</v>
          </cell>
          <cell r="F162">
            <v>-161464.59</v>
          </cell>
        </row>
        <row r="163">
          <cell r="D163" t="str">
            <v>E585</v>
          </cell>
          <cell r="F163">
            <v>212892.4</v>
          </cell>
        </row>
        <row r="164">
          <cell r="D164" t="str">
            <v>E586a</v>
          </cell>
          <cell r="F164">
            <v>1051807.47</v>
          </cell>
        </row>
        <row r="165">
          <cell r="D165" t="str">
            <v>E586a</v>
          </cell>
          <cell r="F165">
            <v>-167993.60000000001</v>
          </cell>
        </row>
        <row r="166">
          <cell r="D166" t="str">
            <v>E586b</v>
          </cell>
          <cell r="F166">
            <v>223828.14</v>
          </cell>
        </row>
        <row r="167">
          <cell r="D167" t="str">
            <v>E586b</v>
          </cell>
          <cell r="F167">
            <v>0</v>
          </cell>
        </row>
        <row r="168">
          <cell r="D168" t="str">
            <v>E587</v>
          </cell>
          <cell r="F168">
            <v>292891.8</v>
          </cell>
        </row>
        <row r="169">
          <cell r="D169" t="str">
            <v>E587</v>
          </cell>
          <cell r="F169">
            <v>0</v>
          </cell>
        </row>
        <row r="170">
          <cell r="D170" t="str">
            <v>E587</v>
          </cell>
          <cell r="F170">
            <v>0</v>
          </cell>
        </row>
        <row r="171">
          <cell r="D171" t="str">
            <v>E587</v>
          </cell>
          <cell r="F171">
            <v>0</v>
          </cell>
        </row>
        <row r="172">
          <cell r="D172" t="str">
            <v>E587</v>
          </cell>
          <cell r="F172">
            <v>0</v>
          </cell>
        </row>
        <row r="173">
          <cell r="D173" t="str">
            <v>E587</v>
          </cell>
          <cell r="F173">
            <v>0</v>
          </cell>
        </row>
        <row r="174">
          <cell r="D174" t="str">
            <v>E588</v>
          </cell>
          <cell r="F174">
            <v>1432129.89</v>
          </cell>
        </row>
        <row r="175">
          <cell r="D175" t="str">
            <v>E590</v>
          </cell>
          <cell r="F175">
            <v>280715.18</v>
          </cell>
        </row>
        <row r="176">
          <cell r="D176" t="str">
            <v>E590</v>
          </cell>
          <cell r="F176">
            <v>0</v>
          </cell>
        </row>
        <row r="177">
          <cell r="D177" t="str">
            <v>E591</v>
          </cell>
          <cell r="F177">
            <v>30920.63</v>
          </cell>
        </row>
        <row r="178">
          <cell r="D178" t="str">
            <v>E592</v>
          </cell>
          <cell r="F178">
            <v>821556.34</v>
          </cell>
        </row>
        <row r="179">
          <cell r="D179" t="str">
            <v>E593a</v>
          </cell>
          <cell r="F179">
            <v>458941.57</v>
          </cell>
        </row>
        <row r="180">
          <cell r="D180" t="str">
            <v>E593b</v>
          </cell>
          <cell r="F180">
            <v>1916048.41</v>
          </cell>
        </row>
        <row r="181">
          <cell r="D181" t="str">
            <v>E593c</v>
          </cell>
          <cell r="F181">
            <v>115283.97</v>
          </cell>
        </row>
        <row r="182">
          <cell r="D182" t="str">
            <v>E593e</v>
          </cell>
          <cell r="F182">
            <v>2773204.52</v>
          </cell>
        </row>
        <row r="183">
          <cell r="D183" t="str">
            <v>E594</v>
          </cell>
          <cell r="F183">
            <v>470912.18</v>
          </cell>
        </row>
        <row r="184">
          <cell r="D184" t="str">
            <v>E595</v>
          </cell>
          <cell r="F184">
            <v>142493.01</v>
          </cell>
        </row>
        <row r="185">
          <cell r="D185" t="str">
            <v>E596</v>
          </cell>
          <cell r="F185">
            <v>472081.25</v>
          </cell>
        </row>
        <row r="186">
          <cell r="D186" t="str">
            <v>E598</v>
          </cell>
          <cell r="F186">
            <v>83813.64</v>
          </cell>
        </row>
        <row r="187">
          <cell r="D187"/>
          <cell r="F187">
            <v>0</v>
          </cell>
        </row>
        <row r="188">
          <cell r="D188" t="str">
            <v>W600</v>
          </cell>
          <cell r="F188">
            <v>19264.61</v>
          </cell>
        </row>
        <row r="189">
          <cell r="D189" t="str">
            <v>W600</v>
          </cell>
          <cell r="F189">
            <v>-321.25</v>
          </cell>
        </row>
        <row r="190">
          <cell r="D190" t="str">
            <v>W600</v>
          </cell>
          <cell r="F190">
            <v>0</v>
          </cell>
        </row>
        <row r="191">
          <cell r="D191" t="str">
            <v>W601</v>
          </cell>
          <cell r="F191">
            <v>60769.88</v>
          </cell>
        </row>
        <row r="192">
          <cell r="D192" t="str">
            <v>W601</v>
          </cell>
          <cell r="F192">
            <v>0</v>
          </cell>
        </row>
        <row r="193">
          <cell r="D193" t="str">
            <v>W603</v>
          </cell>
          <cell r="F193">
            <v>0</v>
          </cell>
        </row>
        <row r="194">
          <cell r="D194" t="str">
            <v>W603</v>
          </cell>
          <cell r="F194">
            <v>0</v>
          </cell>
        </row>
        <row r="195">
          <cell r="D195" t="str">
            <v>W610</v>
          </cell>
          <cell r="F195">
            <v>0</v>
          </cell>
        </row>
        <row r="196">
          <cell r="D196" t="str">
            <v>W610</v>
          </cell>
          <cell r="F196">
            <v>0</v>
          </cell>
        </row>
        <row r="197">
          <cell r="D197" t="str">
            <v>W612</v>
          </cell>
          <cell r="F197">
            <v>79650.759999999995</v>
          </cell>
        </row>
        <row r="198">
          <cell r="D198" t="str">
            <v>W612</v>
          </cell>
          <cell r="F198">
            <v>35079.949999999997</v>
          </cell>
        </row>
        <row r="199">
          <cell r="D199" t="str">
            <v>W612</v>
          </cell>
          <cell r="F199">
            <v>19410.13</v>
          </cell>
        </row>
        <row r="200">
          <cell r="D200" t="str">
            <v>W614</v>
          </cell>
          <cell r="F200">
            <v>12551.04</v>
          </cell>
        </row>
        <row r="201">
          <cell r="D201" t="str">
            <v>W614</v>
          </cell>
          <cell r="F201">
            <v>6283.32</v>
          </cell>
        </row>
        <row r="202">
          <cell r="D202" t="str">
            <v>W614</v>
          </cell>
          <cell r="F202">
            <v>20667.55</v>
          </cell>
        </row>
        <row r="203">
          <cell r="D203" t="str">
            <v>W616</v>
          </cell>
          <cell r="F203">
            <v>45811.61</v>
          </cell>
        </row>
        <row r="204">
          <cell r="D204" t="str">
            <v>W616</v>
          </cell>
          <cell r="F204">
            <v>6284.87</v>
          </cell>
        </row>
        <row r="205">
          <cell r="D205" t="str">
            <v>W617</v>
          </cell>
          <cell r="F205">
            <v>622.12</v>
          </cell>
        </row>
        <row r="206">
          <cell r="D206" t="str">
            <v>W617</v>
          </cell>
          <cell r="F206">
            <v>350</v>
          </cell>
        </row>
        <row r="207">
          <cell r="D207" t="str">
            <v>W620</v>
          </cell>
          <cell r="F207">
            <v>53405.67</v>
          </cell>
        </row>
        <row r="208">
          <cell r="D208" t="str">
            <v>W620</v>
          </cell>
          <cell r="F208">
            <v>50836.21</v>
          </cell>
        </row>
        <row r="209">
          <cell r="D209" t="str">
            <v>W621</v>
          </cell>
          <cell r="F209">
            <v>0</v>
          </cell>
        </row>
        <row r="210">
          <cell r="D210" t="str">
            <v>W623</v>
          </cell>
          <cell r="F210">
            <v>526706.26</v>
          </cell>
        </row>
        <row r="211">
          <cell r="D211" t="str">
            <v>W623</v>
          </cell>
          <cell r="F211">
            <v>1648874.4</v>
          </cell>
        </row>
        <row r="212">
          <cell r="D212" t="str">
            <v>W623</v>
          </cell>
          <cell r="F212">
            <v>708463.02</v>
          </cell>
        </row>
        <row r="213">
          <cell r="D213" t="str">
            <v>W624</v>
          </cell>
          <cell r="F213">
            <v>263713.52</v>
          </cell>
        </row>
        <row r="214">
          <cell r="D214" t="str">
            <v>W624</v>
          </cell>
          <cell r="F214">
            <v>261426.02</v>
          </cell>
        </row>
        <row r="215">
          <cell r="D215" t="str">
            <v>W626</v>
          </cell>
          <cell r="F215">
            <v>148485.82999999999</v>
          </cell>
        </row>
        <row r="216">
          <cell r="D216" t="str">
            <v>W626</v>
          </cell>
          <cell r="F216">
            <v>0</v>
          </cell>
        </row>
        <row r="217">
          <cell r="D217" t="str">
            <v>W630</v>
          </cell>
          <cell r="F217">
            <v>0</v>
          </cell>
        </row>
        <row r="218">
          <cell r="D218" t="str">
            <v>W630</v>
          </cell>
          <cell r="F218">
            <v>0</v>
          </cell>
        </row>
        <row r="219">
          <cell r="D219" t="str">
            <v>W631</v>
          </cell>
          <cell r="F219">
            <v>56350.54</v>
          </cell>
        </row>
        <row r="220">
          <cell r="D220" t="str">
            <v>W631</v>
          </cell>
          <cell r="F220">
            <v>140.46</v>
          </cell>
        </row>
        <row r="221">
          <cell r="D221" t="str">
            <v>W633</v>
          </cell>
          <cell r="F221">
            <v>106910.09</v>
          </cell>
        </row>
        <row r="222">
          <cell r="D222" t="str">
            <v>W633</v>
          </cell>
          <cell r="F222">
            <v>140042.22</v>
          </cell>
        </row>
        <row r="223">
          <cell r="D223" t="str">
            <v>W633</v>
          </cell>
          <cell r="F223">
            <v>113376.1</v>
          </cell>
        </row>
        <row r="224">
          <cell r="D224" t="str">
            <v>W633</v>
          </cell>
          <cell r="F224">
            <v>0</v>
          </cell>
        </row>
        <row r="225">
          <cell r="D225" t="str">
            <v>W640</v>
          </cell>
          <cell r="F225">
            <v>301610.98</v>
          </cell>
        </row>
        <row r="226">
          <cell r="D226" t="str">
            <v>W640</v>
          </cell>
          <cell r="F226">
            <v>387479.16</v>
          </cell>
        </row>
        <row r="227">
          <cell r="D227" t="str">
            <v>W641</v>
          </cell>
          <cell r="F227">
            <v>318841.93</v>
          </cell>
        </row>
        <row r="228">
          <cell r="D228" t="str">
            <v>W641</v>
          </cell>
          <cell r="F228">
            <v>719958.62</v>
          </cell>
        </row>
        <row r="229">
          <cell r="D229" t="str">
            <v>W642</v>
          </cell>
          <cell r="F229">
            <v>495777.19</v>
          </cell>
        </row>
        <row r="230">
          <cell r="D230" t="str">
            <v>W642</v>
          </cell>
          <cell r="F230">
            <v>596722.12</v>
          </cell>
        </row>
        <row r="231">
          <cell r="D231" t="str">
            <v>W643</v>
          </cell>
          <cell r="F231">
            <v>394299.69</v>
          </cell>
        </row>
        <row r="232">
          <cell r="D232" t="str">
            <v>W643</v>
          </cell>
          <cell r="F232">
            <v>314061.14</v>
          </cell>
        </row>
        <row r="233">
          <cell r="D233" t="str">
            <v>W650</v>
          </cell>
          <cell r="F233">
            <v>230685.04</v>
          </cell>
        </row>
        <row r="234">
          <cell r="D234" t="str">
            <v>W650</v>
          </cell>
          <cell r="F234">
            <v>204191.98</v>
          </cell>
        </row>
        <row r="235">
          <cell r="D235" t="str">
            <v>W651</v>
          </cell>
          <cell r="F235">
            <v>74834.240000000005</v>
          </cell>
        </row>
        <row r="236">
          <cell r="D236" t="str">
            <v>W651</v>
          </cell>
          <cell r="F236">
            <v>108402.71</v>
          </cell>
        </row>
        <row r="237">
          <cell r="D237" t="str">
            <v>W652</v>
          </cell>
          <cell r="F237">
            <v>362460.13</v>
          </cell>
        </row>
        <row r="238">
          <cell r="D238" t="str">
            <v>W652</v>
          </cell>
          <cell r="F238">
            <v>479717.02</v>
          </cell>
        </row>
        <row r="239">
          <cell r="D239" t="str">
            <v>W652</v>
          </cell>
          <cell r="F239">
            <v>48956.24</v>
          </cell>
        </row>
        <row r="240">
          <cell r="D240" t="str">
            <v>W660</v>
          </cell>
          <cell r="F240">
            <v>1156935.1599999999</v>
          </cell>
        </row>
        <row r="241">
          <cell r="D241" t="str">
            <v>W660</v>
          </cell>
          <cell r="F241">
            <v>0</v>
          </cell>
        </row>
        <row r="242">
          <cell r="D242" t="str">
            <v>W661</v>
          </cell>
          <cell r="F242">
            <v>284594.84000000003</v>
          </cell>
        </row>
        <row r="243">
          <cell r="D243" t="str">
            <v>W662</v>
          </cell>
          <cell r="F243">
            <v>679851.84</v>
          </cell>
        </row>
        <row r="244">
          <cell r="D244" t="str">
            <v>W664</v>
          </cell>
          <cell r="F244">
            <v>188783.3</v>
          </cell>
        </row>
        <row r="245">
          <cell r="D245" t="str">
            <v>W665</v>
          </cell>
          <cell r="F245">
            <v>790175.73</v>
          </cell>
        </row>
        <row r="246">
          <cell r="D246" t="str">
            <v>W665</v>
          </cell>
          <cell r="F246">
            <v>0</v>
          </cell>
        </row>
        <row r="247">
          <cell r="D247" t="str">
            <v>W670</v>
          </cell>
          <cell r="F247">
            <v>498463.23</v>
          </cell>
        </row>
        <row r="248">
          <cell r="D248" t="str">
            <v>W670</v>
          </cell>
          <cell r="F248">
            <v>0</v>
          </cell>
        </row>
        <row r="249">
          <cell r="D249" t="str">
            <v>W671</v>
          </cell>
          <cell r="F249">
            <v>11533.26</v>
          </cell>
        </row>
        <row r="250">
          <cell r="D250" t="str">
            <v>W672</v>
          </cell>
          <cell r="F250">
            <v>19051.03</v>
          </cell>
        </row>
        <row r="251">
          <cell r="D251" t="str">
            <v>W673</v>
          </cell>
          <cell r="F251">
            <v>1437126.87</v>
          </cell>
        </row>
        <row r="252">
          <cell r="D252" t="str">
            <v>W675</v>
          </cell>
          <cell r="F252">
            <v>1149106.51</v>
          </cell>
        </row>
        <row r="253">
          <cell r="D253" t="str">
            <v>W677</v>
          </cell>
          <cell r="F253">
            <v>244050.67</v>
          </cell>
        </row>
        <row r="254">
          <cell r="D254"/>
          <cell r="F254"/>
        </row>
        <row r="255">
          <cell r="D255" t="str">
            <v>G803a</v>
          </cell>
          <cell r="F255">
            <v>15633964.02</v>
          </cell>
        </row>
        <row r="256">
          <cell r="D256" t="str">
            <v>G803b</v>
          </cell>
          <cell r="F256">
            <v>6388889.1000000006</v>
          </cell>
        </row>
        <row r="257">
          <cell r="D257" t="str">
            <v>G803c</v>
          </cell>
          <cell r="F257">
            <v>5988970.9199999999</v>
          </cell>
        </row>
        <row r="258">
          <cell r="D258" t="str">
            <v>G803d</v>
          </cell>
          <cell r="F258">
            <v>7692377.8100000005</v>
          </cell>
        </row>
        <row r="259">
          <cell r="D259" t="str">
            <v>G803e</v>
          </cell>
          <cell r="F259">
            <v>1431869.71</v>
          </cell>
        </row>
        <row r="260">
          <cell r="D260" t="str">
            <v>G803f</v>
          </cell>
          <cell r="F260">
            <v>57517.38</v>
          </cell>
        </row>
        <row r="261">
          <cell r="D261" t="str">
            <v>G803g</v>
          </cell>
          <cell r="F261">
            <v>8345446.21</v>
          </cell>
        </row>
        <row r="262">
          <cell r="D262" t="str">
            <v>G803h</v>
          </cell>
          <cell r="F262">
            <v>145462.67000000001</v>
          </cell>
        </row>
        <row r="263">
          <cell r="D263" t="str">
            <v>G803i</v>
          </cell>
          <cell r="F263">
            <v>36959.35</v>
          </cell>
        </row>
        <row r="264">
          <cell r="D264" t="str">
            <v>G803j</v>
          </cell>
          <cell r="F264">
            <v>6866.18</v>
          </cell>
        </row>
        <row r="265">
          <cell r="D265" t="str">
            <v>G803k</v>
          </cell>
          <cell r="F265">
            <v>0</v>
          </cell>
        </row>
        <row r="266">
          <cell r="D266" t="str">
            <v>G803k</v>
          </cell>
          <cell r="F266">
            <v>37096.129999999997</v>
          </cell>
        </row>
        <row r="267">
          <cell r="D267" t="str">
            <v>G804</v>
          </cell>
          <cell r="F267">
            <v>0</v>
          </cell>
        </row>
        <row r="268">
          <cell r="D268" t="str">
            <v>G804</v>
          </cell>
          <cell r="F268">
            <v>0</v>
          </cell>
        </row>
        <row r="269">
          <cell r="D269" t="str">
            <v>G804</v>
          </cell>
          <cell r="F269">
            <v>0</v>
          </cell>
        </row>
        <row r="270">
          <cell r="D270" t="str">
            <v>G804</v>
          </cell>
          <cell r="F270">
            <v>0</v>
          </cell>
        </row>
        <row r="271">
          <cell r="D271" t="str">
            <v>G805</v>
          </cell>
          <cell r="F271">
            <v>1151.57</v>
          </cell>
        </row>
        <row r="272">
          <cell r="D272" t="str">
            <v>G807</v>
          </cell>
          <cell r="F272">
            <v>276028.55</v>
          </cell>
        </row>
        <row r="273">
          <cell r="D273" t="str">
            <v>G808a</v>
          </cell>
          <cell r="F273">
            <v>10190495.339999996</v>
          </cell>
        </row>
        <row r="274">
          <cell r="D274" t="str">
            <v>G808b</v>
          </cell>
          <cell r="F274">
            <v>-6053354.4800000014</v>
          </cell>
        </row>
        <row r="275">
          <cell r="D275" t="str">
            <v>G812</v>
          </cell>
          <cell r="F275">
            <v>0</v>
          </cell>
        </row>
        <row r="276">
          <cell r="D276" t="str">
            <v>G813</v>
          </cell>
          <cell r="F276">
            <v>114067.11</v>
          </cell>
        </row>
        <row r="277">
          <cell r="D277" t="str">
            <v>G813</v>
          </cell>
          <cell r="F277">
            <v>-2158</v>
          </cell>
        </row>
        <row r="278">
          <cell r="D278" t="str">
            <v>G840</v>
          </cell>
          <cell r="F278">
            <v>86922.65</v>
          </cell>
        </row>
        <row r="279">
          <cell r="D279" t="str">
            <v>G841</v>
          </cell>
          <cell r="F279">
            <v>61230.45</v>
          </cell>
        </row>
        <row r="280">
          <cell r="D280" t="str">
            <v>G842</v>
          </cell>
          <cell r="F280">
            <v>21311.81</v>
          </cell>
        </row>
        <row r="281">
          <cell r="D281" t="str">
            <v>G842</v>
          </cell>
          <cell r="F281">
            <v>0</v>
          </cell>
        </row>
        <row r="282">
          <cell r="D282" t="str">
            <v>G843</v>
          </cell>
          <cell r="F282">
            <v>0</v>
          </cell>
        </row>
        <row r="283">
          <cell r="D283" t="str">
            <v>G843</v>
          </cell>
          <cell r="F283">
            <v>46008.959999999999</v>
          </cell>
        </row>
        <row r="284">
          <cell r="D284" t="str">
            <v>G843</v>
          </cell>
          <cell r="F284">
            <v>41173.980000000003</v>
          </cell>
        </row>
        <row r="285">
          <cell r="D285" t="str">
            <v>G843</v>
          </cell>
          <cell r="F285">
            <v>10.029999999999999</v>
          </cell>
        </row>
        <row r="286">
          <cell r="D286" t="str">
            <v>G843</v>
          </cell>
          <cell r="F286">
            <v>7844.18</v>
          </cell>
        </row>
        <row r="287">
          <cell r="D287" t="str">
            <v>G843</v>
          </cell>
          <cell r="F287">
            <v>0</v>
          </cell>
        </row>
        <row r="288">
          <cell r="D288" t="str">
            <v>G843</v>
          </cell>
          <cell r="F288">
            <v>31216.35</v>
          </cell>
        </row>
        <row r="289">
          <cell r="D289" t="str">
            <v>G850</v>
          </cell>
          <cell r="F289">
            <v>52365.67</v>
          </cell>
        </row>
        <row r="290">
          <cell r="D290" t="str">
            <v>G851</v>
          </cell>
          <cell r="F290">
            <v>736.22</v>
          </cell>
        </row>
        <row r="291">
          <cell r="D291" t="str">
            <v>G856</v>
          </cell>
          <cell r="F291">
            <v>1184.1300000000001</v>
          </cell>
        </row>
        <row r="292">
          <cell r="D292" t="str">
            <v>G857</v>
          </cell>
          <cell r="F292">
            <v>61953.72</v>
          </cell>
        </row>
        <row r="293">
          <cell r="D293" t="str">
            <v>G857</v>
          </cell>
          <cell r="F293">
            <v>56278.69</v>
          </cell>
        </row>
        <row r="294">
          <cell r="D294" t="str">
            <v>G859</v>
          </cell>
          <cell r="F294">
            <v>514.14</v>
          </cell>
        </row>
        <row r="295">
          <cell r="D295" t="str">
            <v>G859</v>
          </cell>
          <cell r="F295">
            <v>0</v>
          </cell>
        </row>
        <row r="296">
          <cell r="D296" t="str">
            <v>G861</v>
          </cell>
          <cell r="F296">
            <v>49944.11</v>
          </cell>
        </row>
        <row r="297">
          <cell r="D297" t="str">
            <v>G862</v>
          </cell>
          <cell r="F297">
            <v>1189</v>
          </cell>
        </row>
        <row r="298">
          <cell r="D298" t="str">
            <v>G863</v>
          </cell>
          <cell r="F298">
            <v>302545.15000000002</v>
          </cell>
        </row>
        <row r="299">
          <cell r="D299" t="str">
            <v>G865</v>
          </cell>
          <cell r="F299">
            <v>447.57</v>
          </cell>
        </row>
        <row r="300">
          <cell r="D300" t="str">
            <v>G865</v>
          </cell>
          <cell r="F300">
            <v>980.05</v>
          </cell>
        </row>
        <row r="301">
          <cell r="D301" t="str">
            <v>G867</v>
          </cell>
          <cell r="F301">
            <v>77.349999999999994</v>
          </cell>
        </row>
        <row r="302">
          <cell r="D302" t="str">
            <v>G870</v>
          </cell>
          <cell r="F302">
            <v>1600336.33</v>
          </cell>
        </row>
        <row r="303">
          <cell r="D303" t="str">
            <v>G870</v>
          </cell>
          <cell r="F303">
            <v>0</v>
          </cell>
        </row>
        <row r="304">
          <cell r="D304" t="str">
            <v>G871</v>
          </cell>
          <cell r="F304">
            <v>585022.36</v>
          </cell>
        </row>
        <row r="305">
          <cell r="D305" t="str">
            <v>G871</v>
          </cell>
          <cell r="F305">
            <v>26.67</v>
          </cell>
        </row>
        <row r="306">
          <cell r="D306" t="str">
            <v>G874</v>
          </cell>
          <cell r="F306">
            <v>1390468.61</v>
          </cell>
        </row>
        <row r="307">
          <cell r="D307" t="str">
            <v>G875</v>
          </cell>
          <cell r="F307">
            <v>350658.59</v>
          </cell>
        </row>
        <row r="308">
          <cell r="D308" t="str">
            <v>G876</v>
          </cell>
          <cell r="F308">
            <v>215671.3</v>
          </cell>
        </row>
        <row r="309">
          <cell r="D309" t="str">
            <v>G877</v>
          </cell>
          <cell r="F309">
            <v>23409.64</v>
          </cell>
        </row>
        <row r="310">
          <cell r="D310" t="str">
            <v>G878</v>
          </cell>
          <cell r="F310">
            <v>-54937.47</v>
          </cell>
        </row>
        <row r="311">
          <cell r="D311" t="str">
            <v>G878</v>
          </cell>
          <cell r="F311">
            <v>922664.62</v>
          </cell>
        </row>
        <row r="312">
          <cell r="D312" t="str">
            <v>G878</v>
          </cell>
          <cell r="F312">
            <v>12098.26</v>
          </cell>
        </row>
        <row r="313">
          <cell r="D313" t="str">
            <v>G878c</v>
          </cell>
          <cell r="F313">
            <v>4028.07</v>
          </cell>
        </row>
        <row r="314">
          <cell r="D314" t="str">
            <v>G878c</v>
          </cell>
          <cell r="F314">
            <v>60.89</v>
          </cell>
        </row>
        <row r="315">
          <cell r="D315" t="str">
            <v>G879</v>
          </cell>
          <cell r="F315">
            <v>403891.66</v>
          </cell>
        </row>
        <row r="316">
          <cell r="D316" t="str">
            <v>G880</v>
          </cell>
          <cell r="F316">
            <v>928059.81</v>
          </cell>
        </row>
        <row r="317">
          <cell r="D317" t="str">
            <v>G880</v>
          </cell>
          <cell r="F317">
            <v>1731.31</v>
          </cell>
        </row>
        <row r="318">
          <cell r="D318" t="str">
            <v>G885</v>
          </cell>
          <cell r="F318">
            <v>359949.63</v>
          </cell>
        </row>
        <row r="319">
          <cell r="D319" t="str">
            <v>G885</v>
          </cell>
          <cell r="F319">
            <v>0</v>
          </cell>
        </row>
        <row r="320">
          <cell r="D320" t="str">
            <v>G886</v>
          </cell>
          <cell r="F320">
            <v>17922.02</v>
          </cell>
        </row>
        <row r="321">
          <cell r="D321" t="str">
            <v>G887</v>
          </cell>
          <cell r="F321">
            <v>914388.15</v>
          </cell>
        </row>
        <row r="322">
          <cell r="D322" t="str">
            <v>G889</v>
          </cell>
          <cell r="F322">
            <v>148673.81</v>
          </cell>
        </row>
        <row r="323">
          <cell r="D323" t="str">
            <v>G890</v>
          </cell>
          <cell r="F323">
            <v>77115.78</v>
          </cell>
        </row>
        <row r="324">
          <cell r="D324" t="str">
            <v>G891</v>
          </cell>
          <cell r="F324">
            <v>6187.16</v>
          </cell>
        </row>
        <row r="325">
          <cell r="D325" t="str">
            <v>G892</v>
          </cell>
          <cell r="F325">
            <v>872108.78</v>
          </cell>
        </row>
        <row r="326">
          <cell r="D326" t="str">
            <v>G893</v>
          </cell>
          <cell r="F326">
            <v>330304.90000000002</v>
          </cell>
        </row>
        <row r="327">
          <cell r="D327" t="str">
            <v>G894</v>
          </cell>
          <cell r="F327">
            <v>98382.88</v>
          </cell>
        </row>
        <row r="328">
          <cell r="D328"/>
          <cell r="F328"/>
        </row>
        <row r="329">
          <cell r="D329" t="str">
            <v>E901</v>
          </cell>
          <cell r="F329">
            <v>308718.08000000002</v>
          </cell>
        </row>
        <row r="330">
          <cell r="D330" t="str">
            <v>E901</v>
          </cell>
          <cell r="F330">
            <v>0</v>
          </cell>
        </row>
        <row r="331">
          <cell r="D331" t="str">
            <v>E902</v>
          </cell>
          <cell r="F331">
            <v>951994.39</v>
          </cell>
        </row>
        <row r="332">
          <cell r="D332" t="str">
            <v>E903</v>
          </cell>
          <cell r="F332">
            <v>641559.21</v>
          </cell>
        </row>
        <row r="333">
          <cell r="D333" t="str">
            <v>E903</v>
          </cell>
          <cell r="F333">
            <v>0</v>
          </cell>
        </row>
        <row r="334">
          <cell r="D334" t="str">
            <v>E903</v>
          </cell>
          <cell r="F334">
            <v>3336.75</v>
          </cell>
        </row>
        <row r="335">
          <cell r="D335" t="str">
            <v>E903</v>
          </cell>
          <cell r="F335">
            <v>1145043.76</v>
          </cell>
        </row>
        <row r="336">
          <cell r="D336" t="str">
            <v>E903</v>
          </cell>
          <cell r="F336">
            <v>479752.74</v>
          </cell>
        </row>
        <row r="337">
          <cell r="D337" t="str">
            <v>E903</v>
          </cell>
          <cell r="F337">
            <v>0</v>
          </cell>
        </row>
        <row r="338">
          <cell r="D338" t="str">
            <v>E903</v>
          </cell>
          <cell r="F338">
            <v>100948.55</v>
          </cell>
        </row>
        <row r="339">
          <cell r="D339" t="str">
            <v>E904</v>
          </cell>
          <cell r="F339">
            <v>687084.73</v>
          </cell>
        </row>
        <row r="340">
          <cell r="D340" t="str">
            <v>E905</v>
          </cell>
          <cell r="F340">
            <v>185202.2</v>
          </cell>
        </row>
        <row r="341">
          <cell r="D341" t="str">
            <v>E907</v>
          </cell>
          <cell r="F341">
            <v>35135.620000000003</v>
          </cell>
        </row>
        <row r="342">
          <cell r="D342" t="str">
            <v>E907</v>
          </cell>
          <cell r="F342">
            <v>0</v>
          </cell>
        </row>
        <row r="343">
          <cell r="D343" t="str">
            <v>E908</v>
          </cell>
          <cell r="F343">
            <v>662569.59</v>
          </cell>
        </row>
        <row r="344">
          <cell r="D344" t="str">
            <v>E909</v>
          </cell>
          <cell r="F344">
            <v>61061.43</v>
          </cell>
        </row>
        <row r="345">
          <cell r="D345" t="str">
            <v>E910</v>
          </cell>
          <cell r="F345">
            <v>53677.279999999999</v>
          </cell>
        </row>
        <row r="346">
          <cell r="D346" t="str">
            <v>E911</v>
          </cell>
          <cell r="F346">
            <v>0</v>
          </cell>
        </row>
        <row r="347">
          <cell r="D347" t="str">
            <v>E911</v>
          </cell>
          <cell r="F347">
            <v>0</v>
          </cell>
        </row>
        <row r="348">
          <cell r="D348" t="str">
            <v>E912</v>
          </cell>
          <cell r="F348">
            <v>519435.96</v>
          </cell>
        </row>
        <row r="349">
          <cell r="D349" t="str">
            <v>E913</v>
          </cell>
          <cell r="F349">
            <v>0</v>
          </cell>
        </row>
        <row r="350">
          <cell r="D350" t="str">
            <v>E916</v>
          </cell>
          <cell r="F350">
            <v>16248.58</v>
          </cell>
        </row>
        <row r="351">
          <cell r="D351" t="str">
            <v>E920</v>
          </cell>
          <cell r="F351">
            <v>0</v>
          </cell>
        </row>
        <row r="352">
          <cell r="D352" t="str">
            <v>E920</v>
          </cell>
          <cell r="F352">
            <v>9594384.0799999926</v>
          </cell>
        </row>
        <row r="353">
          <cell r="D353" t="str">
            <v>E920</v>
          </cell>
          <cell r="F353">
            <v>0</v>
          </cell>
        </row>
        <row r="354">
          <cell r="D354" t="str">
            <v>E920</v>
          </cell>
          <cell r="F354">
            <v>0</v>
          </cell>
        </row>
        <row r="355">
          <cell r="D355" t="str">
            <v>E921</v>
          </cell>
          <cell r="F355">
            <v>0</v>
          </cell>
        </row>
        <row r="356">
          <cell r="D356" t="str">
            <v>E921</v>
          </cell>
          <cell r="F356">
            <v>1492360.79</v>
          </cell>
        </row>
        <row r="357">
          <cell r="D357" t="str">
            <v>E923</v>
          </cell>
          <cell r="F357">
            <v>0</v>
          </cell>
        </row>
        <row r="358">
          <cell r="D358" t="str">
            <v>E923</v>
          </cell>
          <cell r="F358">
            <v>558586.24</v>
          </cell>
        </row>
        <row r="359">
          <cell r="D359" t="str">
            <v>E924</v>
          </cell>
          <cell r="F359">
            <v>0</v>
          </cell>
        </row>
        <row r="360">
          <cell r="D360" t="str">
            <v>E924</v>
          </cell>
          <cell r="F360">
            <v>322671.07</v>
          </cell>
        </row>
        <row r="361">
          <cell r="D361" t="str">
            <v>E924</v>
          </cell>
          <cell r="F361">
            <v>0</v>
          </cell>
        </row>
        <row r="362">
          <cell r="D362" t="str">
            <v>E924</v>
          </cell>
          <cell r="F362">
            <v>612719.73</v>
          </cell>
        </row>
        <row r="363">
          <cell r="D363" t="str">
            <v>E925</v>
          </cell>
          <cell r="F363">
            <v>0</v>
          </cell>
        </row>
        <row r="364">
          <cell r="D364" t="str">
            <v>E925</v>
          </cell>
          <cell r="F364">
            <v>732809.04</v>
          </cell>
        </row>
        <row r="365">
          <cell r="D365" t="str">
            <v>E926</v>
          </cell>
          <cell r="F365">
            <v>0</v>
          </cell>
        </row>
        <row r="366">
          <cell r="D366" t="str">
            <v>E926</v>
          </cell>
          <cell r="F366">
            <v>314231.56</v>
          </cell>
        </row>
        <row r="367">
          <cell r="D367" t="str">
            <v>E927</v>
          </cell>
          <cell r="F367">
            <v>0</v>
          </cell>
        </row>
        <row r="368">
          <cell r="D368" t="str">
            <v>E927</v>
          </cell>
          <cell r="F368">
            <v>0</v>
          </cell>
        </row>
        <row r="369">
          <cell r="D369" t="str">
            <v>E927</v>
          </cell>
          <cell r="F369">
            <v>0</v>
          </cell>
        </row>
        <row r="370">
          <cell r="D370" t="str">
            <v>E927</v>
          </cell>
          <cell r="F370">
            <v>0</v>
          </cell>
        </row>
        <row r="371">
          <cell r="D371" t="str">
            <v>E927</v>
          </cell>
          <cell r="F371">
            <v>0</v>
          </cell>
        </row>
        <row r="372">
          <cell r="D372" t="str">
            <v>E927</v>
          </cell>
          <cell r="F372">
            <v>0</v>
          </cell>
        </row>
        <row r="373">
          <cell r="D373" t="str">
            <v>E927</v>
          </cell>
          <cell r="F373">
            <v>0</v>
          </cell>
        </row>
        <row r="374">
          <cell r="D374" t="str">
            <v>E927</v>
          </cell>
          <cell r="F374">
            <v>0</v>
          </cell>
        </row>
        <row r="375">
          <cell r="D375" t="str">
            <v>E927</v>
          </cell>
          <cell r="F375">
            <v>0</v>
          </cell>
        </row>
        <row r="376">
          <cell r="D376" t="str">
            <v>E927</v>
          </cell>
          <cell r="F376">
            <v>0</v>
          </cell>
        </row>
        <row r="377">
          <cell r="D377" t="str">
            <v>E927</v>
          </cell>
          <cell r="F377">
            <v>0</v>
          </cell>
        </row>
        <row r="378">
          <cell r="D378" t="str">
            <v>E927</v>
          </cell>
          <cell r="F378">
            <v>0</v>
          </cell>
        </row>
        <row r="379">
          <cell r="D379" t="str">
            <v>E927</v>
          </cell>
          <cell r="F379">
            <v>0</v>
          </cell>
        </row>
        <row r="380">
          <cell r="D380" t="str">
            <v>E927</v>
          </cell>
          <cell r="F380">
            <v>0</v>
          </cell>
        </row>
        <row r="381">
          <cell r="D381" t="str">
            <v>E927</v>
          </cell>
          <cell r="F381">
            <v>0</v>
          </cell>
        </row>
        <row r="382">
          <cell r="D382" t="str">
            <v>E927</v>
          </cell>
          <cell r="F382">
            <v>0</v>
          </cell>
        </row>
        <row r="383">
          <cell r="D383" t="str">
            <v>E927</v>
          </cell>
          <cell r="F383">
            <v>0</v>
          </cell>
        </row>
        <row r="384">
          <cell r="D384" t="str">
            <v>E927</v>
          </cell>
          <cell r="F384">
            <v>0</v>
          </cell>
        </row>
        <row r="385">
          <cell r="D385" t="str">
            <v>E927</v>
          </cell>
          <cell r="F385">
            <v>0</v>
          </cell>
        </row>
        <row r="386">
          <cell r="D386" t="str">
            <v>E927</v>
          </cell>
          <cell r="F386">
            <v>0</v>
          </cell>
        </row>
        <row r="387">
          <cell r="D387" t="str">
            <v>E927</v>
          </cell>
          <cell r="F387">
            <v>0</v>
          </cell>
        </row>
        <row r="388">
          <cell r="D388" t="str">
            <v>E927</v>
          </cell>
          <cell r="F388">
            <v>0</v>
          </cell>
        </row>
        <row r="389">
          <cell r="D389" t="str">
            <v>E928</v>
          </cell>
          <cell r="F389">
            <v>0</v>
          </cell>
        </row>
        <row r="390">
          <cell r="D390" t="str">
            <v>E928</v>
          </cell>
          <cell r="F390">
            <v>0</v>
          </cell>
        </row>
        <row r="391">
          <cell r="D391" t="str">
            <v>E929</v>
          </cell>
          <cell r="F391">
            <v>0</v>
          </cell>
        </row>
        <row r="392">
          <cell r="D392" t="str">
            <v>E929</v>
          </cell>
          <cell r="F392">
            <v>0</v>
          </cell>
        </row>
        <row r="393">
          <cell r="D393" t="str">
            <v>E929</v>
          </cell>
          <cell r="F393">
            <v>0</v>
          </cell>
        </row>
        <row r="394">
          <cell r="D394" t="str">
            <v>E929</v>
          </cell>
          <cell r="F394">
            <v>0</v>
          </cell>
        </row>
        <row r="395">
          <cell r="D395" t="str">
            <v>E930</v>
          </cell>
          <cell r="F395">
            <v>0</v>
          </cell>
        </row>
        <row r="396">
          <cell r="D396" t="str">
            <v>E930</v>
          </cell>
          <cell r="F396">
            <v>121075.07</v>
          </cell>
        </row>
        <row r="397">
          <cell r="D397" t="str">
            <v>E930</v>
          </cell>
          <cell r="F397">
            <v>0</v>
          </cell>
        </row>
        <row r="398">
          <cell r="D398" t="str">
            <v>E930</v>
          </cell>
          <cell r="F398">
            <v>394440.96000000002</v>
          </cell>
        </row>
        <row r="399">
          <cell r="D399" t="str">
            <v>E931</v>
          </cell>
          <cell r="F399">
            <v>0</v>
          </cell>
        </row>
        <row r="400">
          <cell r="D400" t="str">
            <v>E931</v>
          </cell>
          <cell r="F400">
            <v>26357.32</v>
          </cell>
        </row>
        <row r="401">
          <cell r="D401" t="str">
            <v>E932</v>
          </cell>
          <cell r="F401">
            <v>0</v>
          </cell>
        </row>
        <row r="402">
          <cell r="D402" t="str">
            <v>E932</v>
          </cell>
          <cell r="F402">
            <v>1140490.29</v>
          </cell>
        </row>
        <row r="403">
          <cell r="D403" t="str">
            <v>E950</v>
          </cell>
          <cell r="F403">
            <v>0</v>
          </cell>
        </row>
        <row r="404">
          <cell r="D404" t="str">
            <v>E960</v>
          </cell>
          <cell r="F404">
            <v>0</v>
          </cell>
        </row>
        <row r="405">
          <cell r="D405"/>
          <cell r="F405"/>
        </row>
        <row r="406">
          <cell r="D406" t="str">
            <v>W901</v>
          </cell>
          <cell r="F406">
            <v>224375.37</v>
          </cell>
        </row>
        <row r="407">
          <cell r="D407" t="str">
            <v>W901</v>
          </cell>
          <cell r="F407">
            <v>0</v>
          </cell>
        </row>
        <row r="408">
          <cell r="D408" t="str">
            <v>W902</v>
          </cell>
          <cell r="F408">
            <v>695738.82</v>
          </cell>
        </row>
        <row r="409">
          <cell r="D409" t="str">
            <v>W903</v>
          </cell>
          <cell r="F409">
            <v>466232.79</v>
          </cell>
        </row>
        <row r="410">
          <cell r="D410" t="str">
            <v>W903</v>
          </cell>
          <cell r="F410">
            <v>0</v>
          </cell>
        </row>
        <row r="411">
          <cell r="D411" t="str">
            <v>W903</v>
          </cell>
          <cell r="F411">
            <v>2507.63</v>
          </cell>
        </row>
        <row r="412">
          <cell r="D412" t="str">
            <v>W903</v>
          </cell>
          <cell r="F412">
            <v>846517.36</v>
          </cell>
        </row>
        <row r="413">
          <cell r="D413" t="str">
            <v>W903</v>
          </cell>
          <cell r="F413">
            <v>330050.42</v>
          </cell>
        </row>
        <row r="414">
          <cell r="D414" t="str">
            <v>W903</v>
          </cell>
          <cell r="F414">
            <v>0</v>
          </cell>
        </row>
        <row r="415">
          <cell r="D415" t="str">
            <v>W903</v>
          </cell>
          <cell r="F415">
            <v>73305.37</v>
          </cell>
        </row>
        <row r="416">
          <cell r="D416" t="str">
            <v>W904</v>
          </cell>
          <cell r="F416">
            <v>101584.66</v>
          </cell>
        </row>
        <row r="417">
          <cell r="D417" t="str">
            <v>W905</v>
          </cell>
          <cell r="F417">
            <v>134580.85</v>
          </cell>
        </row>
        <row r="418">
          <cell r="D418" t="str">
            <v>W907</v>
          </cell>
          <cell r="F418">
            <v>25647.73</v>
          </cell>
        </row>
        <row r="419">
          <cell r="D419" t="str">
            <v>W907</v>
          </cell>
          <cell r="F419">
            <v>0</v>
          </cell>
        </row>
        <row r="420">
          <cell r="D420" t="str">
            <v>W908</v>
          </cell>
          <cell r="F420">
            <v>292886.81</v>
          </cell>
        </row>
        <row r="421">
          <cell r="D421" t="str">
            <v>W909</v>
          </cell>
          <cell r="F421">
            <v>26831.35</v>
          </cell>
        </row>
        <row r="422">
          <cell r="D422" t="str">
            <v>W910</v>
          </cell>
          <cell r="F422">
            <v>39187.65</v>
          </cell>
        </row>
        <row r="423">
          <cell r="D423" t="str">
            <v>W911</v>
          </cell>
          <cell r="F423">
            <v>0</v>
          </cell>
        </row>
        <row r="424">
          <cell r="D424" t="str">
            <v>W911</v>
          </cell>
          <cell r="F424">
            <v>0</v>
          </cell>
        </row>
        <row r="425">
          <cell r="D425" t="str">
            <v>W912</v>
          </cell>
          <cell r="F425">
            <v>3758.76</v>
          </cell>
        </row>
        <row r="426">
          <cell r="D426" t="str">
            <v>W913</v>
          </cell>
          <cell r="F426">
            <v>0</v>
          </cell>
        </row>
        <row r="427">
          <cell r="D427" t="str">
            <v>W916</v>
          </cell>
          <cell r="F427">
            <v>3448.91</v>
          </cell>
        </row>
        <row r="428">
          <cell r="D428" t="str">
            <v>W920</v>
          </cell>
          <cell r="F428">
            <v>0</v>
          </cell>
        </row>
        <row r="429">
          <cell r="D429" t="str">
            <v>W920</v>
          </cell>
          <cell r="F429">
            <v>2939823.02</v>
          </cell>
        </row>
        <row r="430">
          <cell r="D430" t="str">
            <v>W920</v>
          </cell>
          <cell r="F430">
            <v>0</v>
          </cell>
        </row>
        <row r="431">
          <cell r="D431" t="str">
            <v>W920</v>
          </cell>
          <cell r="F431">
            <v>0</v>
          </cell>
        </row>
        <row r="432">
          <cell r="D432" t="str">
            <v>W921</v>
          </cell>
          <cell r="F432">
            <v>0</v>
          </cell>
        </row>
        <row r="433">
          <cell r="D433" t="str">
            <v>W921</v>
          </cell>
          <cell r="F433">
            <v>402021.35</v>
          </cell>
        </row>
        <row r="434">
          <cell r="D434" t="str">
            <v>W923</v>
          </cell>
          <cell r="F434">
            <v>0</v>
          </cell>
        </row>
        <row r="435">
          <cell r="D435" t="str">
            <v>W923</v>
          </cell>
          <cell r="F435">
            <v>110038.82</v>
          </cell>
        </row>
        <row r="436">
          <cell r="D436" t="str">
            <v>W924</v>
          </cell>
          <cell r="F436">
            <v>0</v>
          </cell>
        </row>
        <row r="437">
          <cell r="D437" t="str">
            <v>W924</v>
          </cell>
          <cell r="F437">
            <v>61553.3</v>
          </cell>
        </row>
        <row r="438">
          <cell r="D438" t="str">
            <v>W924</v>
          </cell>
          <cell r="F438">
            <v>0</v>
          </cell>
        </row>
        <row r="439">
          <cell r="D439" t="str">
            <v>W924</v>
          </cell>
          <cell r="F439">
            <v>75434.600000000006</v>
          </cell>
        </row>
        <row r="440">
          <cell r="D440" t="str">
            <v>W925</v>
          </cell>
          <cell r="F440">
            <v>0</v>
          </cell>
        </row>
        <row r="441">
          <cell r="D441" t="str">
            <v>W925</v>
          </cell>
          <cell r="F441">
            <v>257896.87</v>
          </cell>
        </row>
        <row r="442">
          <cell r="D442" t="str">
            <v>W926</v>
          </cell>
          <cell r="F442">
            <v>0</v>
          </cell>
        </row>
        <row r="443">
          <cell r="D443" t="str">
            <v>W926</v>
          </cell>
          <cell r="F443">
            <v>100113.08</v>
          </cell>
        </row>
        <row r="444">
          <cell r="D444" t="str">
            <v>W927</v>
          </cell>
          <cell r="F444">
            <v>0</v>
          </cell>
        </row>
        <row r="445">
          <cell r="D445" t="str">
            <v>W927</v>
          </cell>
          <cell r="F445">
            <v>0</v>
          </cell>
        </row>
        <row r="446">
          <cell r="D446" t="str">
            <v>W927</v>
          </cell>
          <cell r="F446">
            <v>0</v>
          </cell>
        </row>
        <row r="447">
          <cell r="D447" t="str">
            <v>W927</v>
          </cell>
          <cell r="F447">
            <v>0</v>
          </cell>
        </row>
        <row r="448">
          <cell r="D448" t="str">
            <v>W927</v>
          </cell>
          <cell r="F448">
            <v>0</v>
          </cell>
        </row>
        <row r="449">
          <cell r="D449" t="str">
            <v>W927</v>
          </cell>
          <cell r="F449">
            <v>0</v>
          </cell>
        </row>
        <row r="450">
          <cell r="D450" t="str">
            <v>W927</v>
          </cell>
          <cell r="F450">
            <v>0</v>
          </cell>
        </row>
        <row r="451">
          <cell r="D451" t="str">
            <v>W927</v>
          </cell>
          <cell r="F451">
            <v>0</v>
          </cell>
        </row>
        <row r="452">
          <cell r="D452" t="str">
            <v>W927</v>
          </cell>
          <cell r="F452">
            <v>0</v>
          </cell>
        </row>
        <row r="453">
          <cell r="D453" t="str">
            <v>W927</v>
          </cell>
          <cell r="F453">
            <v>0</v>
          </cell>
        </row>
        <row r="454">
          <cell r="D454" t="str">
            <v>W927</v>
          </cell>
          <cell r="F454">
            <v>0</v>
          </cell>
        </row>
        <row r="455">
          <cell r="D455" t="str">
            <v>W927</v>
          </cell>
          <cell r="F455">
            <v>0</v>
          </cell>
        </row>
        <row r="456">
          <cell r="D456" t="str">
            <v>W927</v>
          </cell>
          <cell r="F456">
            <v>0</v>
          </cell>
        </row>
        <row r="457">
          <cell r="D457" t="str">
            <v>W927</v>
          </cell>
          <cell r="F457">
            <v>0</v>
          </cell>
        </row>
        <row r="458">
          <cell r="D458" t="str">
            <v>W927</v>
          </cell>
          <cell r="F458">
            <v>0</v>
          </cell>
        </row>
        <row r="459">
          <cell r="D459" t="str">
            <v>W927</v>
          </cell>
          <cell r="F459">
            <v>0</v>
          </cell>
        </row>
        <row r="460">
          <cell r="D460" t="str">
            <v>W927</v>
          </cell>
          <cell r="F460">
            <v>0</v>
          </cell>
        </row>
        <row r="461">
          <cell r="D461" t="str">
            <v>W927</v>
          </cell>
          <cell r="F461">
            <v>0</v>
          </cell>
        </row>
        <row r="462">
          <cell r="D462" t="str">
            <v>W927</v>
          </cell>
          <cell r="F462">
            <v>0</v>
          </cell>
        </row>
        <row r="463">
          <cell r="D463" t="str">
            <v>W927</v>
          </cell>
          <cell r="F463">
            <v>0</v>
          </cell>
        </row>
        <row r="464">
          <cell r="D464" t="str">
            <v>W927</v>
          </cell>
          <cell r="F464">
            <v>0</v>
          </cell>
        </row>
        <row r="465">
          <cell r="D465" t="str">
            <v>W927</v>
          </cell>
          <cell r="F465">
            <v>0</v>
          </cell>
        </row>
        <row r="466">
          <cell r="D466" t="str">
            <v>W928</v>
          </cell>
          <cell r="F466">
            <v>0</v>
          </cell>
        </row>
        <row r="467">
          <cell r="D467" t="str">
            <v>W928</v>
          </cell>
          <cell r="F467">
            <v>0</v>
          </cell>
        </row>
        <row r="468">
          <cell r="D468" t="str">
            <v>W929</v>
          </cell>
          <cell r="F468">
            <v>0</v>
          </cell>
        </row>
        <row r="469">
          <cell r="D469" t="str">
            <v>W929</v>
          </cell>
          <cell r="F469">
            <v>0</v>
          </cell>
        </row>
        <row r="470">
          <cell r="D470" t="str">
            <v>W929</v>
          </cell>
          <cell r="F470">
            <v>0</v>
          </cell>
        </row>
        <row r="471">
          <cell r="D471" t="str">
            <v>W929</v>
          </cell>
          <cell r="F471">
            <v>0</v>
          </cell>
        </row>
        <row r="472">
          <cell r="D472" t="str">
            <v>W930</v>
          </cell>
          <cell r="F472">
            <v>0</v>
          </cell>
        </row>
        <row r="473">
          <cell r="D473" t="str">
            <v>W930</v>
          </cell>
          <cell r="F473">
            <v>35113.480000000003</v>
          </cell>
        </row>
        <row r="474">
          <cell r="D474" t="str">
            <v>W930</v>
          </cell>
          <cell r="F474">
            <v>0</v>
          </cell>
        </row>
        <row r="475">
          <cell r="D475" t="str">
            <v>W930</v>
          </cell>
          <cell r="F475">
            <v>186409.82</v>
          </cell>
        </row>
        <row r="476">
          <cell r="D476" t="str">
            <v>W931</v>
          </cell>
          <cell r="F476">
            <v>0</v>
          </cell>
        </row>
        <row r="477">
          <cell r="D477" t="str">
            <v>W931</v>
          </cell>
          <cell r="F477">
            <v>7647.17</v>
          </cell>
        </row>
        <row r="478">
          <cell r="D478" t="str">
            <v>W932</v>
          </cell>
          <cell r="F478">
            <v>0</v>
          </cell>
        </row>
        <row r="479">
          <cell r="D479" t="str">
            <v>W932</v>
          </cell>
          <cell r="F479">
            <v>417985.55</v>
          </cell>
        </row>
        <row r="480">
          <cell r="D480" t="str">
            <v>W950</v>
          </cell>
          <cell r="F480">
            <v>0</v>
          </cell>
        </row>
        <row r="481">
          <cell r="D481" t="str">
            <v>W960</v>
          </cell>
          <cell r="F481">
            <v>0</v>
          </cell>
        </row>
        <row r="482">
          <cell r="D482"/>
          <cell r="F482"/>
        </row>
        <row r="483">
          <cell r="D483" t="str">
            <v>G901</v>
          </cell>
          <cell r="F483">
            <v>230178.16</v>
          </cell>
        </row>
        <row r="484">
          <cell r="D484" t="str">
            <v>G901</v>
          </cell>
          <cell r="F484">
            <v>0</v>
          </cell>
        </row>
        <row r="485">
          <cell r="D485" t="str">
            <v>G902</v>
          </cell>
          <cell r="F485">
            <v>713381.51</v>
          </cell>
        </row>
        <row r="486">
          <cell r="D486" t="str">
            <v>G903</v>
          </cell>
          <cell r="F486">
            <v>0</v>
          </cell>
        </row>
        <row r="487">
          <cell r="D487" t="str">
            <v>G903</v>
          </cell>
          <cell r="F487">
            <v>478238.55</v>
          </cell>
        </row>
        <row r="488">
          <cell r="D488" t="str">
            <v>G903</v>
          </cell>
          <cell r="F488">
            <v>2589.19</v>
          </cell>
        </row>
        <row r="489">
          <cell r="D489" t="str">
            <v>G903</v>
          </cell>
          <cell r="F489">
            <v>856050.81</v>
          </cell>
        </row>
        <row r="490">
          <cell r="D490" t="str">
            <v>G903</v>
          </cell>
          <cell r="F490">
            <v>364906.48</v>
          </cell>
        </row>
        <row r="491">
          <cell r="D491" t="str">
            <v>G903</v>
          </cell>
          <cell r="F491">
            <v>0</v>
          </cell>
        </row>
        <row r="492">
          <cell r="D492" t="str">
            <v>G903</v>
          </cell>
          <cell r="F492">
            <v>75085.17</v>
          </cell>
        </row>
        <row r="493">
          <cell r="D493" t="str">
            <v>G904</v>
          </cell>
          <cell r="F493">
            <v>195750.1</v>
          </cell>
        </row>
        <row r="494">
          <cell r="D494" t="str">
            <v>G905</v>
          </cell>
          <cell r="F494">
            <v>138029.56</v>
          </cell>
        </row>
        <row r="495">
          <cell r="D495" t="str">
            <v>G907</v>
          </cell>
          <cell r="F495">
            <v>26348.42</v>
          </cell>
        </row>
        <row r="496">
          <cell r="D496" t="str">
            <v>G907</v>
          </cell>
          <cell r="F496">
            <v>0</v>
          </cell>
        </row>
        <row r="497">
          <cell r="D497" t="str">
            <v>G908</v>
          </cell>
          <cell r="F497">
            <v>447042.4</v>
          </cell>
        </row>
        <row r="498">
          <cell r="D498" t="str">
            <v>G909</v>
          </cell>
          <cell r="F498">
            <v>2245.42</v>
          </cell>
        </row>
        <row r="499">
          <cell r="D499" t="str">
            <v>G910</v>
          </cell>
          <cell r="F499">
            <v>40234.080000000002</v>
          </cell>
        </row>
        <row r="500">
          <cell r="D500" t="str">
            <v>G911</v>
          </cell>
          <cell r="F500">
            <v>0</v>
          </cell>
        </row>
        <row r="501">
          <cell r="D501" t="str">
            <v>G911</v>
          </cell>
          <cell r="F501">
            <v>0</v>
          </cell>
        </row>
        <row r="502">
          <cell r="D502" t="str">
            <v>G912</v>
          </cell>
          <cell r="F502">
            <v>15411.04</v>
          </cell>
        </row>
        <row r="503">
          <cell r="D503" t="str">
            <v>G913</v>
          </cell>
          <cell r="F503">
            <v>0</v>
          </cell>
        </row>
        <row r="504">
          <cell r="D504" t="str">
            <v>G916</v>
          </cell>
          <cell r="F504">
            <v>3058.07</v>
          </cell>
        </row>
        <row r="505">
          <cell r="D505" t="str">
            <v>G920</v>
          </cell>
          <cell r="F505">
            <v>0</v>
          </cell>
        </row>
        <row r="506">
          <cell r="D506" t="str">
            <v>G920</v>
          </cell>
          <cell r="F506">
            <v>2559526.7599999998</v>
          </cell>
        </row>
        <row r="507">
          <cell r="D507" t="str">
            <v>G920</v>
          </cell>
          <cell r="F507">
            <v>0</v>
          </cell>
        </row>
        <row r="508">
          <cell r="D508" t="str">
            <v>G920</v>
          </cell>
          <cell r="F508">
            <v>0</v>
          </cell>
        </row>
        <row r="509">
          <cell r="D509" t="str">
            <v>G921</v>
          </cell>
          <cell r="F509">
            <v>0</v>
          </cell>
        </row>
        <row r="510">
          <cell r="D510" t="str">
            <v>G921</v>
          </cell>
          <cell r="F510">
            <v>345680.13</v>
          </cell>
        </row>
        <row r="511">
          <cell r="D511" t="str">
            <v>G923</v>
          </cell>
          <cell r="F511">
            <v>0</v>
          </cell>
        </row>
        <row r="512">
          <cell r="D512" t="str">
            <v>G923</v>
          </cell>
          <cell r="F512">
            <v>156767.01999999999</v>
          </cell>
        </row>
        <row r="513">
          <cell r="D513" t="str">
            <v>G924</v>
          </cell>
          <cell r="F513">
            <v>0</v>
          </cell>
        </row>
        <row r="514">
          <cell r="D514" t="str">
            <v>G924</v>
          </cell>
          <cell r="F514">
            <v>76427.22</v>
          </cell>
        </row>
        <row r="515">
          <cell r="D515" t="str">
            <v>G924</v>
          </cell>
          <cell r="F515">
            <v>0</v>
          </cell>
        </row>
        <row r="516">
          <cell r="D516" t="str">
            <v>G924</v>
          </cell>
          <cell r="F516">
            <v>23388.55</v>
          </cell>
        </row>
        <row r="517">
          <cell r="D517" t="str">
            <v>G925</v>
          </cell>
          <cell r="F517">
            <v>0</v>
          </cell>
        </row>
        <row r="518">
          <cell r="D518" t="str">
            <v>G925</v>
          </cell>
          <cell r="F518">
            <v>160543.85</v>
          </cell>
        </row>
        <row r="519">
          <cell r="D519" t="str">
            <v>G926</v>
          </cell>
          <cell r="F519">
            <v>0</v>
          </cell>
        </row>
        <row r="520">
          <cell r="D520" t="str">
            <v>G926</v>
          </cell>
          <cell r="F520">
            <v>83431.17</v>
          </cell>
        </row>
        <row r="521">
          <cell r="D521" t="str">
            <v>G927</v>
          </cell>
          <cell r="F521">
            <v>0</v>
          </cell>
        </row>
        <row r="522">
          <cell r="D522" t="str">
            <v>G927</v>
          </cell>
          <cell r="F522">
            <v>0</v>
          </cell>
        </row>
        <row r="523">
          <cell r="D523" t="str">
            <v>G927</v>
          </cell>
          <cell r="F523">
            <v>0</v>
          </cell>
        </row>
        <row r="524">
          <cell r="D524" t="str">
            <v>G927</v>
          </cell>
          <cell r="F524">
            <v>0</v>
          </cell>
        </row>
        <row r="525">
          <cell r="D525" t="str">
            <v>G927</v>
          </cell>
          <cell r="F525">
            <v>0</v>
          </cell>
        </row>
        <row r="526">
          <cell r="D526" t="str">
            <v>G927</v>
          </cell>
          <cell r="F526">
            <v>0</v>
          </cell>
        </row>
        <row r="527">
          <cell r="D527" t="str">
            <v>G927</v>
          </cell>
          <cell r="F527">
            <v>0</v>
          </cell>
        </row>
        <row r="528">
          <cell r="D528" t="str">
            <v>G927</v>
          </cell>
          <cell r="F528">
            <v>0</v>
          </cell>
        </row>
        <row r="529">
          <cell r="D529" t="str">
            <v>G927</v>
          </cell>
          <cell r="F529">
            <v>0</v>
          </cell>
        </row>
        <row r="530">
          <cell r="D530" t="str">
            <v>G927</v>
          </cell>
          <cell r="F530">
            <v>0</v>
          </cell>
        </row>
        <row r="531">
          <cell r="D531" t="str">
            <v>G927</v>
          </cell>
          <cell r="F531">
            <v>0</v>
          </cell>
        </row>
        <row r="532">
          <cell r="D532" t="str">
            <v>G927</v>
          </cell>
          <cell r="F532">
            <v>0</v>
          </cell>
        </row>
        <row r="533">
          <cell r="D533" t="str">
            <v>G927</v>
          </cell>
          <cell r="F533">
            <v>0</v>
          </cell>
        </row>
        <row r="534">
          <cell r="D534" t="str">
            <v>G927</v>
          </cell>
          <cell r="F534">
            <v>0</v>
          </cell>
        </row>
        <row r="535">
          <cell r="D535" t="str">
            <v>G927</v>
          </cell>
          <cell r="F535">
            <v>0</v>
          </cell>
        </row>
        <row r="536">
          <cell r="D536" t="str">
            <v>G927</v>
          </cell>
          <cell r="F536">
            <v>0</v>
          </cell>
        </row>
        <row r="537">
          <cell r="D537" t="str">
            <v>G927</v>
          </cell>
          <cell r="F537">
            <v>0</v>
          </cell>
        </row>
        <row r="538">
          <cell r="D538" t="str">
            <v>G927</v>
          </cell>
          <cell r="F538">
            <v>0</v>
          </cell>
        </row>
        <row r="539">
          <cell r="D539" t="str">
            <v>G927</v>
          </cell>
          <cell r="F539">
            <v>0</v>
          </cell>
        </row>
        <row r="540">
          <cell r="D540" t="str">
            <v>G927</v>
          </cell>
          <cell r="F540">
            <v>0</v>
          </cell>
        </row>
        <row r="541">
          <cell r="D541" t="str">
            <v>G927</v>
          </cell>
          <cell r="F541">
            <v>0</v>
          </cell>
        </row>
        <row r="542">
          <cell r="D542" t="str">
            <v>G927</v>
          </cell>
          <cell r="F542">
            <v>0</v>
          </cell>
        </row>
        <row r="543">
          <cell r="D543" t="str">
            <v>G928</v>
          </cell>
          <cell r="F543">
            <v>0</v>
          </cell>
        </row>
        <row r="544">
          <cell r="D544" t="str">
            <v>G928</v>
          </cell>
          <cell r="F544">
            <v>0</v>
          </cell>
        </row>
        <row r="545">
          <cell r="D545" t="str">
            <v>G929</v>
          </cell>
          <cell r="F545">
            <v>0</v>
          </cell>
        </row>
        <row r="546">
          <cell r="D546" t="str">
            <v>G929</v>
          </cell>
          <cell r="F546">
            <v>0</v>
          </cell>
        </row>
        <row r="547">
          <cell r="D547" t="str">
            <v>G929</v>
          </cell>
          <cell r="F547">
            <v>0</v>
          </cell>
        </row>
        <row r="548">
          <cell r="D548" t="str">
            <v>G929</v>
          </cell>
          <cell r="F548">
            <v>0</v>
          </cell>
        </row>
        <row r="549">
          <cell r="D549" t="str">
            <v>G930</v>
          </cell>
          <cell r="F549">
            <v>0</v>
          </cell>
        </row>
        <row r="550">
          <cell r="D550" t="str">
            <v>G930</v>
          </cell>
          <cell r="F550">
            <v>25473.87</v>
          </cell>
        </row>
        <row r="551">
          <cell r="D551" t="str">
            <v>G930</v>
          </cell>
          <cell r="F551">
            <v>0</v>
          </cell>
        </row>
        <row r="552">
          <cell r="D552" t="str">
            <v>G930</v>
          </cell>
          <cell r="F552">
            <v>95187.28</v>
          </cell>
        </row>
        <row r="553">
          <cell r="D553" t="str">
            <v>G931</v>
          </cell>
          <cell r="F553">
            <v>0</v>
          </cell>
        </row>
        <row r="554">
          <cell r="D554" t="str">
            <v>G931</v>
          </cell>
          <cell r="F554">
            <v>5558.31</v>
          </cell>
        </row>
        <row r="555">
          <cell r="D555" t="str">
            <v>G932</v>
          </cell>
          <cell r="F555">
            <v>0</v>
          </cell>
        </row>
        <row r="556">
          <cell r="D556" t="str">
            <v>G932</v>
          </cell>
          <cell r="F556">
            <v>277134.62</v>
          </cell>
        </row>
        <row r="557">
          <cell r="D557" t="str">
            <v>G950</v>
          </cell>
          <cell r="F557">
            <v>0</v>
          </cell>
        </row>
        <row r="558">
          <cell r="D558" t="str">
            <v>G960</v>
          </cell>
          <cell r="F558">
            <v>0</v>
          </cell>
        </row>
        <row r="559">
          <cell r="D559"/>
          <cell r="F559"/>
        </row>
        <row r="560">
          <cell r="D560" t="str">
            <v>901</v>
          </cell>
          <cell r="F560">
            <v>763886.81</v>
          </cell>
        </row>
        <row r="561">
          <cell r="D561" t="str">
            <v>901</v>
          </cell>
          <cell r="F561">
            <v>0</v>
          </cell>
        </row>
        <row r="562">
          <cell r="D562" t="str">
            <v>902</v>
          </cell>
          <cell r="F562">
            <v>2361114.7200000002</v>
          </cell>
        </row>
        <row r="563">
          <cell r="D563" t="str">
            <v>903b</v>
          </cell>
          <cell r="F563">
            <v>0</v>
          </cell>
        </row>
        <row r="564">
          <cell r="D564" t="str">
            <v>903b</v>
          </cell>
          <cell r="F564">
            <v>1587312.23</v>
          </cell>
        </row>
        <row r="565">
          <cell r="D565" t="str">
            <v>903c</v>
          </cell>
          <cell r="F565">
            <v>8439.57</v>
          </cell>
        </row>
        <row r="566">
          <cell r="D566" t="str">
            <v>903d</v>
          </cell>
          <cell r="F566">
            <v>2850195.93</v>
          </cell>
        </row>
        <row r="567">
          <cell r="D567" t="str">
            <v>903a</v>
          </cell>
          <cell r="F567">
            <v>1175436.2</v>
          </cell>
        </row>
        <row r="568">
          <cell r="D568" t="str">
            <v>903a</v>
          </cell>
          <cell r="F568">
            <v>0</v>
          </cell>
        </row>
        <row r="569">
          <cell r="D569" t="str">
            <v>903a</v>
          </cell>
          <cell r="F569">
            <v>249544.13</v>
          </cell>
        </row>
        <row r="570">
          <cell r="D570" t="str">
            <v>904</v>
          </cell>
          <cell r="F570">
            <v>984421.49</v>
          </cell>
        </row>
        <row r="571">
          <cell r="D571" t="str">
            <v>905</v>
          </cell>
          <cell r="F571">
            <v>458184.81</v>
          </cell>
        </row>
        <row r="572">
          <cell r="D572" t="str">
            <v>907</v>
          </cell>
          <cell r="F572">
            <v>87379.13</v>
          </cell>
        </row>
        <row r="573">
          <cell r="D573" t="str">
            <v>907</v>
          </cell>
          <cell r="F573">
            <v>0</v>
          </cell>
        </row>
        <row r="574">
          <cell r="D574" t="str">
            <v>908</v>
          </cell>
          <cell r="F574">
            <v>1402745.28</v>
          </cell>
        </row>
        <row r="575">
          <cell r="D575" t="str">
            <v>909</v>
          </cell>
          <cell r="F575">
            <v>90138.2</v>
          </cell>
        </row>
        <row r="576">
          <cell r="D576" t="str">
            <v>910</v>
          </cell>
          <cell r="F576">
            <v>133476.89000000001</v>
          </cell>
        </row>
        <row r="577">
          <cell r="D577" t="str">
            <v>911</v>
          </cell>
          <cell r="F577">
            <v>0</v>
          </cell>
        </row>
        <row r="578">
          <cell r="D578" t="str">
            <v>911</v>
          </cell>
          <cell r="F578">
            <v>0</v>
          </cell>
        </row>
        <row r="579">
          <cell r="D579" t="str">
            <v>912</v>
          </cell>
          <cell r="F579">
            <v>538605.76</v>
          </cell>
        </row>
        <row r="580">
          <cell r="D580" t="str">
            <v>913</v>
          </cell>
          <cell r="F580">
            <v>284773.02</v>
          </cell>
        </row>
        <row r="581">
          <cell r="D581" t="str">
            <v>916</v>
          </cell>
          <cell r="F581">
            <v>22755.56</v>
          </cell>
        </row>
        <row r="582">
          <cell r="D582" t="str">
            <v>920</v>
          </cell>
          <cell r="F582">
            <v>20800202.66</v>
          </cell>
        </row>
        <row r="583">
          <cell r="D583" t="str">
            <v>920</v>
          </cell>
          <cell r="F583">
            <v>17846981.91</v>
          </cell>
        </row>
        <row r="584">
          <cell r="D584" t="str">
            <v>920</v>
          </cell>
          <cell r="F584">
            <v>0</v>
          </cell>
        </row>
        <row r="585">
          <cell r="D585" t="str">
            <v>920</v>
          </cell>
          <cell r="F585">
            <v>0</v>
          </cell>
        </row>
        <row r="586">
          <cell r="D586" t="str">
            <v>921</v>
          </cell>
          <cell r="F586">
            <v>2825530.97</v>
          </cell>
        </row>
        <row r="587">
          <cell r="D587" t="str">
            <v>921</v>
          </cell>
          <cell r="F587">
            <v>2491090.9300000002</v>
          </cell>
        </row>
        <row r="588">
          <cell r="D588" t="str">
            <v>923</v>
          </cell>
          <cell r="F588">
            <v>1057215.6000000001</v>
          </cell>
        </row>
        <row r="589">
          <cell r="D589" t="str">
            <v>923</v>
          </cell>
          <cell r="F589">
            <v>912321.19</v>
          </cell>
        </row>
        <row r="590">
          <cell r="D590" t="str">
            <v>924</v>
          </cell>
          <cell r="F590">
            <v>564560.49</v>
          </cell>
        </row>
        <row r="591">
          <cell r="D591" t="str">
            <v>924</v>
          </cell>
          <cell r="F591">
            <v>514272.29</v>
          </cell>
        </row>
        <row r="592">
          <cell r="D592" t="str">
            <v>924</v>
          </cell>
          <cell r="F592">
            <v>895491.06</v>
          </cell>
        </row>
        <row r="593">
          <cell r="D593" t="str">
            <v>924</v>
          </cell>
          <cell r="F593">
            <v>735761.38</v>
          </cell>
        </row>
        <row r="594">
          <cell r="D594" t="str">
            <v>925</v>
          </cell>
          <cell r="F594">
            <v>1698940.78</v>
          </cell>
        </row>
        <row r="595">
          <cell r="D595" t="str">
            <v>925</v>
          </cell>
          <cell r="F595">
            <v>1444685.86</v>
          </cell>
        </row>
        <row r="596">
          <cell r="D596" t="str">
            <v>926</v>
          </cell>
          <cell r="F596">
            <v>699086.77</v>
          </cell>
        </row>
        <row r="597">
          <cell r="D597" t="str">
            <v>926</v>
          </cell>
          <cell r="F597">
            <v>568549.23</v>
          </cell>
        </row>
        <row r="598">
          <cell r="D598" t="str">
            <v>927</v>
          </cell>
          <cell r="F598">
            <v>0</v>
          </cell>
        </row>
        <row r="599">
          <cell r="D599" t="str">
            <v>927</v>
          </cell>
          <cell r="F599">
            <v>0</v>
          </cell>
        </row>
        <row r="600">
          <cell r="D600" t="str">
            <v>927</v>
          </cell>
          <cell r="F600">
            <v>0</v>
          </cell>
        </row>
        <row r="601">
          <cell r="D601" t="str">
            <v>927</v>
          </cell>
          <cell r="F601">
            <v>0</v>
          </cell>
        </row>
        <row r="602">
          <cell r="D602" t="str">
            <v>927</v>
          </cell>
          <cell r="F602">
            <v>0</v>
          </cell>
        </row>
        <row r="603">
          <cell r="D603" t="str">
            <v>927</v>
          </cell>
          <cell r="F603">
            <v>0</v>
          </cell>
        </row>
        <row r="604">
          <cell r="D604" t="str">
            <v>927</v>
          </cell>
          <cell r="F604">
            <v>0</v>
          </cell>
        </row>
        <row r="605">
          <cell r="D605" t="str">
            <v>927</v>
          </cell>
          <cell r="F605">
            <v>0</v>
          </cell>
        </row>
        <row r="606">
          <cell r="D606" t="str">
            <v>927</v>
          </cell>
          <cell r="F606">
            <v>0</v>
          </cell>
        </row>
        <row r="607">
          <cell r="D607" t="str">
            <v>927</v>
          </cell>
          <cell r="F607">
            <v>0</v>
          </cell>
        </row>
        <row r="608">
          <cell r="D608" t="str">
            <v>927</v>
          </cell>
          <cell r="F608">
            <v>0</v>
          </cell>
        </row>
        <row r="609">
          <cell r="D609" t="str">
            <v>927</v>
          </cell>
          <cell r="F609">
            <v>0</v>
          </cell>
        </row>
        <row r="610">
          <cell r="D610" t="str">
            <v>927</v>
          </cell>
          <cell r="F610">
            <v>0</v>
          </cell>
        </row>
        <row r="611">
          <cell r="D611" t="str">
            <v>927</v>
          </cell>
          <cell r="F611">
            <v>0</v>
          </cell>
        </row>
        <row r="612">
          <cell r="D612" t="str">
            <v>927</v>
          </cell>
          <cell r="F612">
            <v>0</v>
          </cell>
        </row>
        <row r="613">
          <cell r="D613" t="str">
            <v>927</v>
          </cell>
          <cell r="F613">
            <v>0</v>
          </cell>
        </row>
        <row r="614">
          <cell r="D614" t="str">
            <v>927</v>
          </cell>
          <cell r="F614">
            <v>0</v>
          </cell>
        </row>
        <row r="615">
          <cell r="D615" t="str">
            <v>927</v>
          </cell>
          <cell r="F615">
            <v>0</v>
          </cell>
        </row>
        <row r="616">
          <cell r="D616" t="str">
            <v>927</v>
          </cell>
          <cell r="F616">
            <v>0</v>
          </cell>
        </row>
        <row r="617">
          <cell r="D617" t="str">
            <v>927</v>
          </cell>
          <cell r="F617">
            <v>0</v>
          </cell>
        </row>
        <row r="618">
          <cell r="D618" t="str">
            <v>927</v>
          </cell>
          <cell r="F618">
            <v>0</v>
          </cell>
        </row>
        <row r="619">
          <cell r="D619" t="str">
            <v>927</v>
          </cell>
          <cell r="F619">
            <v>0</v>
          </cell>
        </row>
        <row r="620">
          <cell r="D620" t="str">
            <v>928</v>
          </cell>
          <cell r="F620">
            <v>0</v>
          </cell>
        </row>
        <row r="621">
          <cell r="D621" t="str">
            <v>928</v>
          </cell>
          <cell r="F621">
            <v>0</v>
          </cell>
        </row>
        <row r="622">
          <cell r="D622" t="str">
            <v>929</v>
          </cell>
          <cell r="F622">
            <v>0</v>
          </cell>
        </row>
        <row r="623">
          <cell r="D623" t="str">
            <v>929</v>
          </cell>
          <cell r="F623">
            <v>0</v>
          </cell>
        </row>
        <row r="624">
          <cell r="D624" t="str">
            <v>929</v>
          </cell>
          <cell r="F624">
            <v>0</v>
          </cell>
        </row>
        <row r="625">
          <cell r="D625" t="str">
            <v>929</v>
          </cell>
          <cell r="F625">
            <v>0</v>
          </cell>
        </row>
        <row r="626">
          <cell r="D626" t="str">
            <v>930</v>
          </cell>
          <cell r="F626">
            <v>251725.76</v>
          </cell>
        </row>
        <row r="627">
          <cell r="D627" t="str">
            <v>930</v>
          </cell>
          <cell r="F627">
            <v>205836.26</v>
          </cell>
        </row>
        <row r="628">
          <cell r="D628" t="str">
            <v>930</v>
          </cell>
          <cell r="F628">
            <v>724747.75</v>
          </cell>
        </row>
        <row r="629">
          <cell r="D629" t="str">
            <v>930</v>
          </cell>
          <cell r="F629">
            <v>718002.83</v>
          </cell>
        </row>
        <row r="630">
          <cell r="D630" t="str">
            <v>931</v>
          </cell>
          <cell r="F630">
            <v>54920</v>
          </cell>
        </row>
        <row r="631">
          <cell r="D631" t="str">
            <v>931</v>
          </cell>
          <cell r="F631">
            <v>44825.33</v>
          </cell>
        </row>
        <row r="632">
          <cell r="D632" t="str">
            <v>932</v>
          </cell>
          <cell r="F632">
            <v>2404937.92</v>
          </cell>
        </row>
        <row r="633">
          <cell r="D633" t="str">
            <v>932</v>
          </cell>
          <cell r="F633">
            <v>2053215.57</v>
          </cell>
        </row>
        <row r="634">
          <cell r="D634" t="str">
            <v>950</v>
          </cell>
          <cell r="F634">
            <v>0</v>
          </cell>
        </row>
        <row r="635">
          <cell r="D635" t="str">
            <v>960</v>
          </cell>
          <cell r="F635">
            <v>0</v>
          </cell>
        </row>
      </sheetData>
      <sheetData sheetId="11">
        <row r="3">
          <cell r="A3" t="str">
            <v xml:space="preserve">   </v>
          </cell>
          <cell r="B3"/>
          <cell r="C3">
            <v>110</v>
          </cell>
          <cell r="D3">
            <v>120</v>
          </cell>
          <cell r="E3">
            <v>130</v>
          </cell>
          <cell r="F3">
            <v>170</v>
          </cell>
          <cell r="G3">
            <v>175</v>
          </cell>
        </row>
        <row r="4">
          <cell r="A4" t="str">
            <v>E920</v>
          </cell>
          <cell r="B4" t="str">
            <v xml:space="preserve">  Admin &amp; General Salaries</v>
          </cell>
          <cell r="C4">
            <v>0.63</v>
          </cell>
          <cell r="D4">
            <v>7.0000000000000007E-2</v>
          </cell>
          <cell r="E4">
            <v>0.22</v>
          </cell>
          <cell r="F4">
            <v>0.03</v>
          </cell>
          <cell r="G4">
            <v>0.05</v>
          </cell>
        </row>
        <row r="5">
          <cell r="A5" t="str">
            <v>E921</v>
          </cell>
          <cell r="B5" t="str">
            <v xml:space="preserve">  General Office Expenses</v>
          </cell>
          <cell r="C5">
            <v>0.6</v>
          </cell>
          <cell r="D5">
            <v>0.1</v>
          </cell>
          <cell r="E5">
            <v>0.21</v>
          </cell>
          <cell r="F5">
            <v>0.03</v>
          </cell>
          <cell r="G5">
            <v>0.06</v>
          </cell>
        </row>
        <row r="6">
          <cell r="A6" t="str">
            <v>E923</v>
          </cell>
          <cell r="B6" t="str">
            <v xml:space="preserve">  Outside Services</v>
          </cell>
          <cell r="C6">
            <v>0.69</v>
          </cell>
          <cell r="D6">
            <v>0.11</v>
          </cell>
          <cell r="E6">
            <v>0.14000000000000001</v>
          </cell>
          <cell r="F6">
            <v>0.02</v>
          </cell>
          <cell r="G6">
            <v>0.04</v>
          </cell>
        </row>
        <row r="7">
          <cell r="A7" t="str">
            <v>E924</v>
          </cell>
          <cell r="B7" t="str">
            <v xml:space="preserve">  Property Insurance</v>
          </cell>
          <cell r="C7">
            <v>0.88</v>
          </cell>
          <cell r="D7">
            <v>7.0000000000000007E-2</v>
          </cell>
          <cell r="E7">
            <v>0.05</v>
          </cell>
          <cell r="F7">
            <v>0</v>
          </cell>
          <cell r="G7">
            <v>0</v>
          </cell>
        </row>
        <row r="8">
          <cell r="A8" t="str">
            <v>E925</v>
          </cell>
          <cell r="B8" t="str">
            <v xml:space="preserve">  Injuries &amp; Damages</v>
          </cell>
          <cell r="C8">
            <v>0.52</v>
          </cell>
          <cell r="D8">
            <v>0.06</v>
          </cell>
          <cell r="E8">
            <v>0.35</v>
          </cell>
          <cell r="F8">
            <v>0.03</v>
          </cell>
          <cell r="G8">
            <v>0.04</v>
          </cell>
        </row>
        <row r="9">
          <cell r="A9" t="str">
            <v>E926</v>
          </cell>
          <cell r="B9" t="str">
            <v xml:space="preserve">  Employee Pensions &amp; Benefits</v>
          </cell>
          <cell r="C9">
            <v>0.57999999999999996</v>
          </cell>
          <cell r="D9">
            <v>0.06</v>
          </cell>
          <cell r="E9">
            <v>0.27</v>
          </cell>
          <cell r="F9">
            <v>0.03</v>
          </cell>
          <cell r="G9">
            <v>0.06</v>
          </cell>
        </row>
        <row r="10">
          <cell r="A10" t="str">
            <v>E927</v>
          </cell>
          <cell r="B10" t="str">
            <v xml:space="preserve">  Franchise Requirements</v>
          </cell>
          <cell r="C10">
            <v>0</v>
          </cell>
          <cell r="D10">
            <v>0</v>
          </cell>
          <cell r="E10">
            <v>1</v>
          </cell>
          <cell r="F10">
            <v>0</v>
          </cell>
          <cell r="G10">
            <v>0</v>
          </cell>
        </row>
        <row r="11">
          <cell r="A11" t="str">
            <v>E929</v>
          </cell>
          <cell r="B11" t="str">
            <v xml:space="preserve">  Duplicate Charges-Credit</v>
          </cell>
          <cell r="C11">
            <v>0.39</v>
          </cell>
          <cell r="D11">
            <v>0.03</v>
          </cell>
          <cell r="E11">
            <v>0.56999999999999995</v>
          </cell>
          <cell r="F11">
            <v>0.01</v>
          </cell>
          <cell r="G11">
            <v>0</v>
          </cell>
        </row>
        <row r="12">
          <cell r="A12" t="str">
            <v>E930</v>
          </cell>
          <cell r="B12" t="str">
            <v xml:space="preserve">  Misc. General Expenses</v>
          </cell>
          <cell r="C12">
            <v>0.36</v>
          </cell>
          <cell r="D12">
            <v>0.19</v>
          </cell>
          <cell r="E12">
            <v>0.45</v>
          </cell>
          <cell r="F12">
            <v>0</v>
          </cell>
          <cell r="G12">
            <v>0</v>
          </cell>
        </row>
        <row r="13">
          <cell r="A13" t="str">
            <v>E931</v>
          </cell>
          <cell r="B13" t="str">
            <v xml:space="preserve">  Rents</v>
          </cell>
          <cell r="C13">
            <v>0.62</v>
          </cell>
          <cell r="D13">
            <v>7.0000000000000007E-2</v>
          </cell>
          <cell r="E13">
            <v>0.2</v>
          </cell>
          <cell r="F13">
            <v>0.04</v>
          </cell>
          <cell r="G13">
            <v>7.0000000000000007E-2</v>
          </cell>
        </row>
        <row r="14">
          <cell r="A14" t="str">
            <v>E932</v>
          </cell>
          <cell r="B14" t="str">
            <v xml:space="preserve">  Maintenance of General Plant</v>
          </cell>
          <cell r="C14">
            <v>0.51</v>
          </cell>
          <cell r="D14">
            <v>0.16</v>
          </cell>
          <cell r="E14">
            <v>0.26</v>
          </cell>
          <cell r="F14">
            <v>0.03</v>
          </cell>
          <cell r="G14">
            <v>0.04</v>
          </cell>
        </row>
        <row r="16">
          <cell r="A16"/>
          <cell r="B16"/>
          <cell r="C16">
            <v>210</v>
          </cell>
          <cell r="D16">
            <v>220</v>
          </cell>
          <cell r="E16">
            <v>230</v>
          </cell>
          <cell r="F16">
            <v>270</v>
          </cell>
          <cell r="G16">
            <v>275</v>
          </cell>
        </row>
        <row r="17">
          <cell r="A17" t="str">
            <v>G920</v>
          </cell>
          <cell r="B17" t="str">
            <v xml:space="preserve">  Admin &amp; General Salaries</v>
          </cell>
          <cell r="C17">
            <v>0.1</v>
          </cell>
          <cell r="D17">
            <v>0.65</v>
          </cell>
          <cell r="E17">
            <v>0.01</v>
          </cell>
          <cell r="F17">
            <v>0.11</v>
          </cell>
          <cell r="G17">
            <v>0.13</v>
          </cell>
        </row>
        <row r="18">
          <cell r="A18" t="str">
            <v>G921</v>
          </cell>
          <cell r="B18" t="str">
            <v xml:space="preserve">  General Office Expenses</v>
          </cell>
          <cell r="C18">
            <v>0.04</v>
          </cell>
          <cell r="D18">
            <v>0.66</v>
          </cell>
          <cell r="E18">
            <v>0.01</v>
          </cell>
          <cell r="F18">
            <v>0.13</v>
          </cell>
          <cell r="G18">
            <v>0.16</v>
          </cell>
        </row>
        <row r="19">
          <cell r="A19" t="str">
            <v>G923</v>
          </cell>
          <cell r="B19" t="str">
            <v xml:space="preserve">  Outside Services</v>
          </cell>
          <cell r="C19">
            <v>0</v>
          </cell>
          <cell r="D19">
            <v>0.81</v>
          </cell>
          <cell r="E19">
            <v>0.01</v>
          </cell>
          <cell r="F19">
            <v>0.08</v>
          </cell>
          <cell r="G19">
            <v>0.1</v>
          </cell>
        </row>
        <row r="20">
          <cell r="A20" t="str">
            <v>G924</v>
          </cell>
          <cell r="B20" t="str">
            <v xml:space="preserve">  Property Insurance</v>
          </cell>
          <cell r="C20">
            <v>0</v>
          </cell>
          <cell r="D20">
            <v>0.87</v>
          </cell>
          <cell r="E20">
            <v>0.01</v>
          </cell>
          <cell r="F20">
            <v>0.06</v>
          </cell>
          <cell r="G20">
            <v>7.0000000000000007E-2</v>
          </cell>
        </row>
        <row r="21">
          <cell r="A21" t="str">
            <v>G925</v>
          </cell>
          <cell r="B21" t="str">
            <v xml:space="preserve">  Injuries &amp; Damages</v>
          </cell>
          <cell r="C21">
            <v>0</v>
          </cell>
          <cell r="D21">
            <v>0.71</v>
          </cell>
          <cell r="E21">
            <v>0.01</v>
          </cell>
          <cell r="F21">
            <v>0.15</v>
          </cell>
          <cell r="G21">
            <v>0.13</v>
          </cell>
        </row>
        <row r="22">
          <cell r="A22" t="str">
            <v>G926</v>
          </cell>
          <cell r="B22" t="str">
            <v xml:space="preserve">  Employee Pensions &amp; Benefits</v>
          </cell>
          <cell r="C22">
            <v>0</v>
          </cell>
          <cell r="D22">
            <v>0.74</v>
          </cell>
          <cell r="E22">
            <v>0.01</v>
          </cell>
          <cell r="F22">
            <v>0.11</v>
          </cell>
          <cell r="G22">
            <v>0.14000000000000001</v>
          </cell>
        </row>
        <row r="23">
          <cell r="A23" t="str">
            <v>G927</v>
          </cell>
          <cell r="B23" t="str">
            <v xml:space="preserve">  Franchise Requirements</v>
          </cell>
          <cell r="C23">
            <v>0</v>
          </cell>
          <cell r="D23">
            <v>1</v>
          </cell>
          <cell r="E23">
            <v>0</v>
          </cell>
          <cell r="F23">
            <v>0</v>
          </cell>
          <cell r="G23">
            <v>0</v>
          </cell>
        </row>
        <row r="24">
          <cell r="A24" t="str">
            <v>G929</v>
          </cell>
          <cell r="B24" t="str">
            <v xml:space="preserve">  Duplicate Charges-Credit</v>
          </cell>
          <cell r="C24">
            <v>0.85</v>
          </cell>
          <cell r="D24">
            <v>0.12</v>
          </cell>
          <cell r="E24">
            <v>0.01</v>
          </cell>
          <cell r="F24">
            <v>0.01</v>
          </cell>
          <cell r="G24">
            <v>0.01</v>
          </cell>
        </row>
        <row r="25">
          <cell r="A25" t="str">
            <v>G930</v>
          </cell>
          <cell r="B25" t="str">
            <v xml:space="preserve">  Misc. General Expenses</v>
          </cell>
          <cell r="C25">
            <v>0.47</v>
          </cell>
          <cell r="D25">
            <v>0.51</v>
          </cell>
          <cell r="E25">
            <v>0</v>
          </cell>
          <cell r="F25">
            <v>0.01</v>
          </cell>
          <cell r="G25">
            <v>0.01</v>
          </cell>
        </row>
        <row r="26">
          <cell r="A26" t="str">
            <v>G931</v>
          </cell>
          <cell r="B26" t="str">
            <v xml:space="preserve">  Rents</v>
          </cell>
          <cell r="C26">
            <v>0</v>
          </cell>
          <cell r="D26">
            <v>0.62</v>
          </cell>
          <cell r="E26">
            <v>0.02</v>
          </cell>
          <cell r="F26">
            <v>0.16</v>
          </cell>
          <cell r="G26">
            <v>0.2</v>
          </cell>
        </row>
        <row r="27">
          <cell r="A27" t="str">
            <v>G932</v>
          </cell>
          <cell r="B27" t="str">
            <v xml:space="preserve">  Maintenance of General Plant</v>
          </cell>
          <cell r="C27">
            <v>0</v>
          </cell>
          <cell r="D27">
            <v>0.77</v>
          </cell>
          <cell r="E27">
            <v>0.01</v>
          </cell>
          <cell r="F27">
            <v>0.1</v>
          </cell>
          <cell r="G27">
            <v>0.12</v>
          </cell>
        </row>
        <row r="29">
          <cell r="A29"/>
          <cell r="B29"/>
          <cell r="C29">
            <v>310</v>
          </cell>
          <cell r="D29">
            <v>320</v>
          </cell>
          <cell r="E29">
            <v>330</v>
          </cell>
          <cell r="F29">
            <v>370</v>
          </cell>
          <cell r="G29">
            <v>375</v>
          </cell>
        </row>
        <row r="30">
          <cell r="A30" t="str">
            <v>W920</v>
          </cell>
          <cell r="B30" t="str">
            <v xml:space="preserve">  Admin &amp; General Salaries</v>
          </cell>
          <cell r="C30">
            <v>0.2</v>
          </cell>
          <cell r="D30">
            <v>0.39</v>
          </cell>
          <cell r="E30">
            <v>0.24</v>
          </cell>
          <cell r="F30">
            <v>0.08</v>
          </cell>
          <cell r="G30">
            <v>0.1</v>
          </cell>
        </row>
        <row r="31">
          <cell r="A31" t="str">
            <v>W921</v>
          </cell>
          <cell r="B31" t="str">
            <v xml:space="preserve">  General Office Expenses</v>
          </cell>
          <cell r="C31">
            <v>0.21</v>
          </cell>
          <cell r="D31">
            <v>0.31</v>
          </cell>
          <cell r="E31">
            <v>0.26</v>
          </cell>
          <cell r="F31">
            <v>0.09</v>
          </cell>
          <cell r="G31">
            <v>0.12</v>
          </cell>
        </row>
        <row r="32">
          <cell r="A32" t="str">
            <v>W923</v>
          </cell>
          <cell r="B32" t="str">
            <v xml:space="preserve">  Outside Services</v>
          </cell>
          <cell r="C32">
            <v>0.21</v>
          </cell>
          <cell r="D32">
            <v>0.28000000000000003</v>
          </cell>
          <cell r="E32">
            <v>0.28999999999999998</v>
          </cell>
          <cell r="F32">
            <v>0.1</v>
          </cell>
          <cell r="G32">
            <v>0.12</v>
          </cell>
        </row>
        <row r="33">
          <cell r="A33" t="str">
            <v>W924</v>
          </cell>
          <cell r="B33" t="str">
            <v xml:space="preserve">  Property Insurance</v>
          </cell>
          <cell r="C33">
            <v>0.68</v>
          </cell>
          <cell r="D33">
            <v>0.08</v>
          </cell>
          <cell r="E33">
            <v>0.24</v>
          </cell>
          <cell r="F33">
            <v>0</v>
          </cell>
          <cell r="G33">
            <v>0</v>
          </cell>
        </row>
        <row r="34">
          <cell r="A34" t="str">
            <v>W925</v>
          </cell>
          <cell r="B34" t="str">
            <v xml:space="preserve">  Injuries &amp; Damages</v>
          </cell>
          <cell r="C34">
            <v>0.12</v>
          </cell>
          <cell r="D34">
            <v>0.51</v>
          </cell>
          <cell r="E34">
            <v>0.21</v>
          </cell>
          <cell r="F34">
            <v>0.08</v>
          </cell>
          <cell r="G34">
            <v>7.0000000000000007E-2</v>
          </cell>
        </row>
        <row r="35">
          <cell r="A35" t="str">
            <v>W926</v>
          </cell>
          <cell r="B35" t="str">
            <v xml:space="preserve">  Employee Pensions &amp; Benefits</v>
          </cell>
          <cell r="C35">
            <v>0.18</v>
          </cell>
          <cell r="D35">
            <v>0.43</v>
          </cell>
          <cell r="E35">
            <v>0.21</v>
          </cell>
          <cell r="F35">
            <v>0.08</v>
          </cell>
          <cell r="G35">
            <v>0.1</v>
          </cell>
        </row>
        <row r="36">
          <cell r="A36" t="str">
            <v>W927</v>
          </cell>
          <cell r="B36" t="str">
            <v xml:space="preserve">  Franchise Requirements</v>
          </cell>
          <cell r="C36">
            <v>0</v>
          </cell>
          <cell r="D36">
            <v>1</v>
          </cell>
          <cell r="E36">
            <v>0</v>
          </cell>
          <cell r="F36">
            <v>0</v>
          </cell>
          <cell r="G36">
            <v>0</v>
          </cell>
        </row>
        <row r="37">
          <cell r="A37" t="str">
            <v>W929</v>
          </cell>
          <cell r="B37" t="str">
            <v xml:space="preserve">  Duplicate Charges-Credit</v>
          </cell>
          <cell r="C37">
            <v>0.31</v>
          </cell>
          <cell r="D37">
            <v>0.69</v>
          </cell>
          <cell r="E37">
            <v>0</v>
          </cell>
          <cell r="F37">
            <v>0</v>
          </cell>
          <cell r="G37">
            <v>0</v>
          </cell>
        </row>
        <row r="38">
          <cell r="A38" t="str">
            <v>W930</v>
          </cell>
          <cell r="B38" t="str">
            <v xml:space="preserve">  Misc. General Expenses</v>
          </cell>
          <cell r="C38">
            <v>0.52</v>
          </cell>
          <cell r="D38">
            <v>0.24</v>
          </cell>
          <cell r="E38">
            <v>0.24</v>
          </cell>
          <cell r="F38">
            <v>0</v>
          </cell>
          <cell r="G38">
            <v>0</v>
          </cell>
        </row>
        <row r="39">
          <cell r="A39" t="str">
            <v>W931</v>
          </cell>
          <cell r="B39" t="str">
            <v xml:space="preserve">  Rents</v>
          </cell>
          <cell r="C39">
            <v>0.22</v>
          </cell>
          <cell r="D39">
            <v>0.28999999999999998</v>
          </cell>
          <cell r="E39">
            <v>0.27</v>
          </cell>
          <cell r="F39">
            <v>0.1</v>
          </cell>
          <cell r="G39">
            <v>0.13</v>
          </cell>
        </row>
        <row r="40">
          <cell r="A40" t="str">
            <v>W932</v>
          </cell>
          <cell r="B40" t="str">
            <v xml:space="preserve">  Maintenance of General Plant</v>
          </cell>
          <cell r="C40">
            <v>0.28999999999999998</v>
          </cell>
          <cell r="D40">
            <v>0.36</v>
          </cell>
          <cell r="E40">
            <v>0.23</v>
          </cell>
          <cell r="F40">
            <v>0.05</v>
          </cell>
          <cell r="G40">
            <v>7.0000000000000007E-2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2:A30"/>
  <sheetViews>
    <sheetView tabSelected="1" zoomScale="85" zoomScaleNormal="85" workbookViewId="0">
      <selection activeCell="A27" sqref="A27"/>
    </sheetView>
  </sheetViews>
  <sheetFormatPr defaultRowHeight="15"/>
  <cols>
    <col min="1" max="1" width="127.85546875" customWidth="1"/>
  </cols>
  <sheetData>
    <row r="2" spans="1:1">
      <c r="A2" s="511" t="s">
        <v>591</v>
      </c>
    </row>
    <row r="4" spans="1:1" ht="15.75">
      <c r="A4" s="547" t="s">
        <v>603</v>
      </c>
    </row>
    <row r="5" spans="1:1" ht="15.75">
      <c r="A5" s="548" t="s">
        <v>621</v>
      </c>
    </row>
    <row r="6" spans="1:1" ht="96.75">
      <c r="A6" s="560" t="s">
        <v>635</v>
      </c>
    </row>
    <row r="7" spans="1:1" ht="15.75">
      <c r="A7" s="549"/>
    </row>
    <row r="8" spans="1:1" ht="15.75">
      <c r="A8" s="549" t="s">
        <v>600</v>
      </c>
    </row>
    <row r="9" spans="1:1" ht="15.75">
      <c r="A9" s="564" t="s">
        <v>602</v>
      </c>
    </row>
    <row r="10" spans="1:1" ht="15.75">
      <c r="A10" s="549" t="s">
        <v>20</v>
      </c>
    </row>
    <row r="11" spans="1:1" ht="15.75">
      <c r="A11" s="549" t="s">
        <v>622</v>
      </c>
    </row>
    <row r="12" spans="1:1" ht="15.75">
      <c r="A12" s="549"/>
    </row>
    <row r="13" spans="1:1" ht="15.75">
      <c r="A13" s="560" t="s">
        <v>629</v>
      </c>
    </row>
    <row r="14" spans="1:1" ht="15.75">
      <c r="A14" s="549" t="s">
        <v>623</v>
      </c>
    </row>
    <row r="15" spans="1:1" ht="15.75">
      <c r="A15" s="549" t="s">
        <v>630</v>
      </c>
    </row>
    <row r="16" spans="1:1" ht="31.5">
      <c r="A16" s="549" t="s">
        <v>631</v>
      </c>
    </row>
    <row r="17" spans="1:1" ht="15.75">
      <c r="A17" s="549"/>
    </row>
    <row r="18" spans="1:1" ht="15.75">
      <c r="A18" s="549" t="s">
        <v>624</v>
      </c>
    </row>
    <row r="19" spans="1:1" ht="15.75">
      <c r="A19" s="549"/>
    </row>
    <row r="20" spans="1:1" ht="15.75">
      <c r="A20" s="549" t="s">
        <v>625</v>
      </c>
    </row>
    <row r="21" spans="1:1" ht="15.75">
      <c r="A21" s="549" t="s">
        <v>636</v>
      </c>
    </row>
    <row r="22" spans="1:1" ht="15.75">
      <c r="A22" s="549" t="s">
        <v>626</v>
      </c>
    </row>
    <row r="23" spans="1:1" ht="15.75">
      <c r="A23" s="549" t="s">
        <v>627</v>
      </c>
    </row>
    <row r="24" spans="1:1" ht="15.75">
      <c r="A24" s="549" t="s">
        <v>628</v>
      </c>
    </row>
    <row r="25" spans="1:1">
      <c r="A25" s="550"/>
    </row>
    <row r="26" spans="1:1">
      <c r="A26" s="551"/>
    </row>
    <row r="27" spans="1:1" ht="32.25">
      <c r="A27" s="552" t="s">
        <v>634</v>
      </c>
    </row>
    <row r="28" spans="1:1">
      <c r="A28" s="550"/>
    </row>
    <row r="29" spans="1:1">
      <c r="A29" s="550"/>
    </row>
    <row r="30" spans="1:1">
      <c r="A30" s="550"/>
    </row>
  </sheetData>
  <pageMargins left="0.7" right="0.7" top="0.75" bottom="0.75" header="0.3" footer="0.3"/>
  <pageSetup scale="71"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pageSetUpPr fitToPage="1"/>
  </sheetPr>
  <dimension ref="A1:O26"/>
  <sheetViews>
    <sheetView workbookViewId="0">
      <selection activeCell="G13" sqref="G13:G23"/>
    </sheetView>
  </sheetViews>
  <sheetFormatPr defaultColWidth="8.85546875" defaultRowHeight="14.25"/>
  <cols>
    <col min="1" max="1" width="8.85546875" style="59"/>
    <col min="2" max="2" width="11" style="59" customWidth="1"/>
    <col min="3" max="3" width="8.85546875" style="59"/>
    <col min="4" max="4" width="10.85546875" style="59" customWidth="1"/>
    <col min="5" max="5" width="13.85546875" style="59" customWidth="1"/>
    <col min="6" max="6" width="14.85546875" style="59" customWidth="1"/>
    <col min="7" max="7" width="23.28515625" style="59" customWidth="1"/>
    <col min="8" max="8" width="27.42578125" style="59" customWidth="1"/>
    <col min="9" max="10" width="8.85546875" style="59"/>
    <col min="11" max="11" width="21.85546875" style="59" bestFit="1" customWidth="1"/>
    <col min="12" max="14" width="8.85546875" style="59"/>
    <col min="15" max="15" width="14.140625" style="59" bestFit="1" customWidth="1"/>
    <col min="16" max="16384" width="8.85546875" style="59"/>
  </cols>
  <sheetData>
    <row r="1" spans="1:15">
      <c r="A1" s="141"/>
      <c r="B1" s="162"/>
      <c r="C1" s="163"/>
      <c r="D1" s="163"/>
      <c r="E1" s="163"/>
      <c r="F1" s="163"/>
      <c r="G1" s="164"/>
      <c r="H1" s="145" t="s">
        <v>476</v>
      </c>
      <c r="I1" s="145"/>
      <c r="J1" s="146"/>
      <c r="K1" s="165"/>
    </row>
    <row r="2" spans="1:15" ht="15.75" customHeight="1">
      <c r="A2" s="574" t="str">
        <f>Index!C2</f>
        <v>Formula-based Rate Template</v>
      </c>
      <c r="B2" s="574"/>
      <c r="C2" s="574"/>
      <c r="D2" s="574"/>
      <c r="E2" s="574"/>
      <c r="F2" s="574"/>
      <c r="G2" s="574"/>
      <c r="H2" s="574"/>
      <c r="I2" s="38"/>
      <c r="J2" s="38"/>
      <c r="K2" s="38"/>
      <c r="L2" s="38"/>
      <c r="M2" s="38"/>
    </row>
    <row r="3" spans="1:15" ht="15" customHeight="1">
      <c r="A3" s="574" t="str">
        <f>Index!C3</f>
        <v>City Utilities of Springfield, MO</v>
      </c>
      <c r="B3" s="574"/>
      <c r="C3" s="574"/>
      <c r="D3" s="574"/>
      <c r="E3" s="574"/>
      <c r="F3" s="574"/>
      <c r="G3" s="574"/>
      <c r="H3" s="574"/>
      <c r="I3" s="38"/>
      <c r="J3" s="38"/>
      <c r="K3" s="39"/>
      <c r="L3" s="39"/>
      <c r="M3" s="39"/>
    </row>
    <row r="4" spans="1:15" ht="15" customHeight="1">
      <c r="A4" s="575" t="str">
        <f>Index!C4</f>
        <v>Using Fiscal Year 2020 Actual Financial &amp; Operating Data for Southwest Power Pool (SPP) Rates Effective 04/01/2021</v>
      </c>
      <c r="B4" s="575"/>
      <c r="C4" s="575"/>
      <c r="D4" s="575"/>
      <c r="E4" s="575"/>
      <c r="F4" s="575"/>
      <c r="G4" s="575"/>
      <c r="H4" s="575"/>
      <c r="I4" s="39"/>
      <c r="J4" s="39"/>
      <c r="K4" s="40"/>
      <c r="L4" s="40"/>
      <c r="M4" s="40"/>
    </row>
    <row r="5" spans="1:15">
      <c r="A5" s="141"/>
      <c r="B5" s="162"/>
      <c r="C5" s="163"/>
      <c r="D5" s="163"/>
      <c r="E5" s="163"/>
      <c r="F5" s="163"/>
      <c r="G5" s="164"/>
      <c r="H5" s="145"/>
      <c r="I5" s="145"/>
      <c r="J5" s="146"/>
      <c r="K5" s="165"/>
    </row>
    <row r="6" spans="1:15" ht="15.75">
      <c r="A6" s="141"/>
      <c r="B6" s="162"/>
      <c r="C6" s="163"/>
      <c r="D6" s="163"/>
      <c r="E6" s="163"/>
      <c r="F6" s="192" t="s">
        <v>277</v>
      </c>
      <c r="H6" s="145"/>
      <c r="I6" s="145"/>
      <c r="J6" s="146"/>
      <c r="K6" s="165"/>
    </row>
    <row r="7" spans="1:15" ht="15.75">
      <c r="A7" s="141"/>
      <c r="B7" s="162"/>
      <c r="C7" s="163"/>
      <c r="D7" s="163"/>
      <c r="E7" s="163"/>
      <c r="F7" s="192"/>
      <c r="H7" s="145"/>
      <c r="I7" s="145"/>
      <c r="J7" s="146"/>
      <c r="K7" s="165"/>
    </row>
    <row r="8" spans="1:15" s="61" customFormat="1" ht="15">
      <c r="A8" s="141"/>
      <c r="B8" s="223" t="s">
        <v>416</v>
      </c>
      <c r="C8" s="223" t="s">
        <v>417</v>
      </c>
      <c r="D8" s="223" t="s">
        <v>418</v>
      </c>
      <c r="E8" s="223" t="s">
        <v>419</v>
      </c>
      <c r="F8" s="223" t="s">
        <v>420</v>
      </c>
      <c r="G8" s="223" t="s">
        <v>421</v>
      </c>
      <c r="H8" s="223" t="s">
        <v>426</v>
      </c>
      <c r="I8" s="226"/>
      <c r="J8" s="227"/>
      <c r="K8" s="228"/>
    </row>
    <row r="9" spans="1:15">
      <c r="A9" s="141"/>
      <c r="B9" s="162"/>
      <c r="C9" s="163"/>
      <c r="D9" s="163"/>
      <c r="E9" s="163"/>
      <c r="F9" s="163"/>
      <c r="G9" s="157"/>
      <c r="H9" s="145"/>
      <c r="I9" s="145"/>
      <c r="J9" s="146"/>
      <c r="K9" s="165"/>
    </row>
    <row r="10" spans="1:15" ht="15">
      <c r="A10" s="258" t="s">
        <v>19</v>
      </c>
      <c r="B10" s="259" t="s">
        <v>18</v>
      </c>
      <c r="C10" s="263" t="s">
        <v>17</v>
      </c>
      <c r="D10" s="260"/>
      <c r="E10" s="260"/>
      <c r="F10" s="261"/>
      <c r="G10" s="262" t="s">
        <v>146</v>
      </c>
      <c r="H10" s="167"/>
      <c r="I10" s="158"/>
      <c r="J10" s="159"/>
      <c r="K10" s="168"/>
      <c r="L10" s="294"/>
      <c r="M10" s="294"/>
    </row>
    <row r="11" spans="1:15" ht="15">
      <c r="A11" s="264"/>
      <c r="B11" s="265"/>
      <c r="C11" s="266"/>
      <c r="D11" s="267"/>
      <c r="E11" s="267"/>
      <c r="F11" s="268"/>
      <c r="G11" s="269"/>
      <c r="H11" s="167"/>
      <c r="I11" s="158"/>
      <c r="J11" s="159"/>
      <c r="K11" s="168"/>
      <c r="L11" s="294"/>
      <c r="M11" s="294"/>
    </row>
    <row r="12" spans="1:15">
      <c r="A12" s="160">
        <v>1</v>
      </c>
      <c r="B12" s="171" t="s">
        <v>288</v>
      </c>
      <c r="H12" s="161"/>
      <c r="I12" s="161"/>
      <c r="J12" s="146"/>
      <c r="K12" s="165"/>
      <c r="L12" s="294"/>
      <c r="M12" s="294"/>
    </row>
    <row r="13" spans="1:15">
      <c r="A13" s="160">
        <f>A12+1</f>
        <v>2</v>
      </c>
      <c r="B13" s="171" t="s">
        <v>133</v>
      </c>
      <c r="C13" s="171" t="s">
        <v>492</v>
      </c>
      <c r="E13" s="170"/>
      <c r="F13" s="353">
        <v>0</v>
      </c>
      <c r="G13" s="172"/>
      <c r="H13" s="161"/>
      <c r="I13" s="161"/>
      <c r="J13" s="146"/>
      <c r="K13" s="165"/>
      <c r="L13" s="294"/>
      <c r="M13" s="294"/>
      <c r="N13" s="294"/>
      <c r="O13" s="334"/>
    </row>
    <row r="14" spans="1:15">
      <c r="A14" s="160">
        <f t="shared" ref="A14:A24" si="0">A13+1</f>
        <v>3</v>
      </c>
      <c r="B14" s="171" t="s">
        <v>279</v>
      </c>
      <c r="C14" s="171" t="s">
        <v>284</v>
      </c>
      <c r="D14" s="62"/>
      <c r="E14" s="170"/>
      <c r="F14" s="366">
        <v>166832</v>
      </c>
      <c r="G14" s="172"/>
      <c r="H14" s="161"/>
      <c r="I14" s="161"/>
      <c r="J14" s="146"/>
      <c r="K14" s="165"/>
      <c r="L14" s="294"/>
      <c r="M14" s="294"/>
      <c r="N14" s="294"/>
      <c r="O14" s="334"/>
    </row>
    <row r="15" spans="1:15">
      <c r="A15" s="160">
        <f t="shared" si="0"/>
        <v>4</v>
      </c>
      <c r="B15" s="171" t="s">
        <v>280</v>
      </c>
      <c r="C15" s="171" t="s">
        <v>285</v>
      </c>
      <c r="E15" s="170"/>
      <c r="F15" s="366">
        <v>0</v>
      </c>
      <c r="G15" s="172"/>
      <c r="H15" s="161"/>
      <c r="I15" s="161"/>
      <c r="J15" s="146"/>
      <c r="K15" s="165"/>
      <c r="L15" s="294"/>
      <c r="M15" s="294"/>
      <c r="N15" s="294"/>
      <c r="O15" s="334"/>
    </row>
    <row r="16" spans="1:15">
      <c r="A16" s="160">
        <f t="shared" si="0"/>
        <v>5</v>
      </c>
      <c r="B16" s="171" t="s">
        <v>281</v>
      </c>
      <c r="C16" s="171" t="s">
        <v>286</v>
      </c>
      <c r="D16" s="166"/>
      <c r="E16" s="166"/>
      <c r="F16" s="366">
        <v>0</v>
      </c>
      <c r="G16" s="172"/>
      <c r="H16" s="161"/>
      <c r="I16" s="161"/>
      <c r="J16" s="146"/>
      <c r="K16" s="165"/>
      <c r="L16" s="294"/>
      <c r="M16" s="294"/>
      <c r="N16" s="294"/>
      <c r="O16" s="334"/>
    </row>
    <row r="17" spans="1:15">
      <c r="A17" s="160">
        <f t="shared" si="0"/>
        <v>6</v>
      </c>
      <c r="B17" s="171" t="s">
        <v>282</v>
      </c>
      <c r="C17" s="171" t="s">
        <v>287</v>
      </c>
      <c r="D17" s="166"/>
      <c r="E17" s="170"/>
      <c r="F17" s="366">
        <v>0</v>
      </c>
      <c r="G17" s="172"/>
      <c r="H17" s="161"/>
      <c r="I17" s="161"/>
      <c r="J17" s="146"/>
      <c r="K17" s="165"/>
      <c r="L17" s="294"/>
      <c r="M17" s="294"/>
      <c r="N17" s="294"/>
      <c r="O17" s="294"/>
    </row>
    <row r="18" spans="1:15">
      <c r="A18" s="160">
        <f t="shared" si="0"/>
        <v>7</v>
      </c>
      <c r="B18" s="171" t="s">
        <v>283</v>
      </c>
      <c r="C18" s="171" t="s">
        <v>367</v>
      </c>
      <c r="D18" s="166"/>
      <c r="E18" s="170"/>
      <c r="F18" s="366">
        <v>0</v>
      </c>
      <c r="G18" s="172"/>
      <c r="H18" s="161"/>
      <c r="I18" s="161"/>
      <c r="J18" s="146"/>
      <c r="K18" s="165"/>
      <c r="L18" s="294"/>
      <c r="M18" s="294"/>
      <c r="N18" s="294"/>
      <c r="O18" s="294"/>
    </row>
    <row r="19" spans="1:15">
      <c r="A19" s="160">
        <f t="shared" si="0"/>
        <v>8</v>
      </c>
      <c r="B19" s="222" t="s">
        <v>438</v>
      </c>
      <c r="C19" s="171" t="s">
        <v>443</v>
      </c>
      <c r="D19" s="166"/>
      <c r="E19" s="170"/>
      <c r="F19" s="366">
        <v>0</v>
      </c>
      <c r="G19" s="172"/>
      <c r="H19" s="161"/>
      <c r="I19" s="161"/>
      <c r="J19" s="146"/>
      <c r="K19" s="165"/>
      <c r="L19" s="294"/>
      <c r="M19" s="294"/>
      <c r="N19" s="294"/>
      <c r="O19" s="334"/>
    </row>
    <row r="20" spans="1:15">
      <c r="A20" s="160">
        <f t="shared" si="0"/>
        <v>9</v>
      </c>
      <c r="B20" s="222" t="s">
        <v>439</v>
      </c>
      <c r="C20" s="171" t="s">
        <v>444</v>
      </c>
      <c r="D20" s="166"/>
      <c r="E20" s="170"/>
      <c r="F20" s="366">
        <v>8414114</v>
      </c>
      <c r="G20" s="172"/>
      <c r="H20" s="161"/>
      <c r="I20" s="161"/>
      <c r="J20" s="146"/>
      <c r="K20" s="165"/>
      <c r="L20" s="294"/>
      <c r="M20" s="294"/>
      <c r="N20" s="294"/>
      <c r="O20" s="334"/>
    </row>
    <row r="21" spans="1:15">
      <c r="A21" s="160">
        <f t="shared" si="0"/>
        <v>10</v>
      </c>
      <c r="B21" s="222" t="s">
        <v>440</v>
      </c>
      <c r="C21" s="171" t="s">
        <v>493</v>
      </c>
      <c r="D21" s="166"/>
      <c r="E21" s="170"/>
      <c r="F21" s="366">
        <v>313158</v>
      </c>
      <c r="G21" s="172"/>
      <c r="H21" s="161"/>
      <c r="I21" s="161"/>
      <c r="J21" s="146"/>
      <c r="K21" s="165"/>
      <c r="L21" s="294"/>
      <c r="M21" s="294"/>
      <c r="N21" s="294"/>
      <c r="O21" s="334"/>
    </row>
    <row r="22" spans="1:15">
      <c r="A22" s="160">
        <f t="shared" si="0"/>
        <v>11</v>
      </c>
      <c r="B22" s="222" t="s">
        <v>441</v>
      </c>
      <c r="C22" s="171" t="s">
        <v>445</v>
      </c>
      <c r="D22" s="166"/>
      <c r="E22" s="170"/>
      <c r="F22" s="366">
        <v>0</v>
      </c>
      <c r="G22" s="172"/>
      <c r="H22" s="161"/>
      <c r="I22" s="161"/>
      <c r="J22" s="146"/>
      <c r="K22" s="165"/>
    </row>
    <row r="23" spans="1:15">
      <c r="A23" s="160">
        <f t="shared" si="0"/>
        <v>12</v>
      </c>
      <c r="B23" s="222" t="s">
        <v>442</v>
      </c>
      <c r="C23" s="171" t="s">
        <v>446</v>
      </c>
      <c r="D23" s="166"/>
      <c r="E23" s="170"/>
      <c r="F23" s="366">
        <v>0</v>
      </c>
      <c r="G23" s="172"/>
      <c r="H23" s="161"/>
      <c r="I23" s="161"/>
      <c r="J23" s="146"/>
      <c r="K23" s="165"/>
    </row>
    <row r="24" spans="1:15">
      <c r="A24" s="160">
        <f t="shared" si="0"/>
        <v>13</v>
      </c>
      <c r="B24" s="169" t="s">
        <v>2</v>
      </c>
      <c r="D24" s="166"/>
      <c r="E24" s="193" t="s">
        <v>481</v>
      </c>
      <c r="F24" s="163"/>
      <c r="G24" s="200">
        <f>-SUM(F13:F23)</f>
        <v>-8894104</v>
      </c>
      <c r="H24" s="211" t="s">
        <v>409</v>
      </c>
      <c r="I24" s="161"/>
      <c r="J24" s="146"/>
      <c r="K24" s="165"/>
    </row>
    <row r="25" spans="1:15">
      <c r="A25" s="160"/>
      <c r="B25" s="169"/>
      <c r="D25" s="166"/>
      <c r="E25" s="193"/>
      <c r="F25" s="163"/>
      <c r="G25" s="200"/>
      <c r="H25" s="211" t="s">
        <v>436</v>
      </c>
      <c r="I25" s="161"/>
      <c r="J25" s="146"/>
      <c r="K25" s="165"/>
    </row>
    <row r="26" spans="1:15">
      <c r="A26" s="165"/>
      <c r="H26" s="211"/>
    </row>
  </sheetData>
  <mergeCells count="3">
    <mergeCell ref="A4:H4"/>
    <mergeCell ref="A3:H3"/>
    <mergeCell ref="A2:H2"/>
  </mergeCells>
  <pageMargins left="0.7" right="0.7" top="0.75" bottom="0.75" header="0.3" footer="0.3"/>
  <pageSetup scale="95" orientation="landscape" r:id="rId1"/>
  <headerFooter>
    <oddFooter>&amp;L&amp;"Arial,Regular"&amp;10Worksheet: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8" tint="-0.249977111117893"/>
  </sheetPr>
  <dimension ref="A1:T28"/>
  <sheetViews>
    <sheetView workbookViewId="0">
      <selection activeCell="B31" sqref="B31"/>
    </sheetView>
  </sheetViews>
  <sheetFormatPr defaultColWidth="8.85546875" defaultRowHeight="14.25"/>
  <cols>
    <col min="1" max="1" width="8.7109375" style="59" customWidth="1"/>
    <col min="2" max="2" width="11.140625" style="59" customWidth="1"/>
    <col min="3" max="4" width="8.85546875" style="59"/>
    <col min="5" max="5" width="9.42578125" style="59" bestFit="1" customWidth="1"/>
    <col min="6" max="7" width="8.85546875" style="59"/>
    <col min="8" max="8" width="11.7109375" style="59" bestFit="1" customWidth="1"/>
    <col min="9" max="9" width="13.5703125" style="59" bestFit="1" customWidth="1"/>
    <col min="10" max="10" width="10.7109375" style="59" customWidth="1"/>
    <col min="11" max="11" width="24" style="59" customWidth="1"/>
    <col min="12" max="17" width="8.85546875" style="59"/>
    <col min="18" max="18" width="9.85546875" style="59" bestFit="1" customWidth="1"/>
    <col min="19" max="16384" width="8.85546875" style="59"/>
  </cols>
  <sheetData>
    <row r="1" spans="1:20">
      <c r="A1" s="141"/>
      <c r="B1" s="153"/>
      <c r="C1" s="154"/>
      <c r="D1" s="154"/>
      <c r="E1" s="154"/>
      <c r="F1" s="154"/>
      <c r="G1" s="155"/>
      <c r="H1" s="145"/>
      <c r="I1" s="145"/>
      <c r="J1" s="146"/>
      <c r="K1" s="156" t="s">
        <v>476</v>
      </c>
    </row>
    <row r="2" spans="1:20" ht="15.75">
      <c r="A2" s="574" t="str">
        <f>Index!C2</f>
        <v>Formula-based Rate Template</v>
      </c>
      <c r="B2" s="574"/>
      <c r="C2" s="574"/>
      <c r="D2" s="574"/>
      <c r="E2" s="574"/>
      <c r="F2" s="574"/>
      <c r="G2" s="574"/>
      <c r="H2" s="574"/>
      <c r="I2" s="574"/>
      <c r="J2" s="574"/>
      <c r="K2" s="574"/>
      <c r="L2" s="574"/>
      <c r="M2" s="574"/>
    </row>
    <row r="3" spans="1:20" ht="15" customHeight="1">
      <c r="A3" s="574" t="str">
        <f>Index!C3</f>
        <v>City Utilities of Springfield, MO</v>
      </c>
      <c r="B3" s="574"/>
      <c r="C3" s="574"/>
      <c r="D3" s="574"/>
      <c r="E3" s="574"/>
      <c r="F3" s="574"/>
      <c r="G3" s="574"/>
      <c r="H3" s="574"/>
      <c r="I3" s="574"/>
      <c r="J3" s="574"/>
      <c r="K3" s="574"/>
      <c r="L3" s="574"/>
      <c r="M3" s="574"/>
    </row>
    <row r="4" spans="1:20" ht="15" customHeight="1">
      <c r="A4" s="575" t="str">
        <f>Index!C4</f>
        <v>Using Fiscal Year 2020 Actual Financial &amp; Operating Data for Southwest Power Pool (SPP) Rates Effective 04/01/2021</v>
      </c>
      <c r="B4" s="575"/>
      <c r="C4" s="575"/>
      <c r="D4" s="575"/>
      <c r="E4" s="575"/>
      <c r="F4" s="575"/>
      <c r="G4" s="575"/>
      <c r="H4" s="575"/>
      <c r="I4" s="575"/>
      <c r="J4" s="575"/>
      <c r="K4" s="575"/>
      <c r="L4" s="575"/>
      <c r="M4" s="575"/>
    </row>
    <row r="5" spans="1:20">
      <c r="A5" s="141"/>
      <c r="B5" s="153"/>
      <c r="C5" s="154"/>
      <c r="D5" s="154"/>
      <c r="E5" s="154"/>
      <c r="F5" s="154"/>
      <c r="G5" s="155"/>
      <c r="H5" s="145"/>
      <c r="I5" s="145"/>
      <c r="J5" s="146"/>
      <c r="K5" s="156"/>
    </row>
    <row r="6" spans="1:20" ht="15.75">
      <c r="A6" s="141"/>
      <c r="B6" s="153"/>
      <c r="C6" s="154"/>
      <c r="D6" s="191" t="s">
        <v>524</v>
      </c>
      <c r="F6" s="154"/>
      <c r="G6" s="155"/>
      <c r="H6" s="145"/>
      <c r="I6" s="145"/>
      <c r="J6" s="146"/>
      <c r="K6" s="156"/>
    </row>
    <row r="7" spans="1:20" ht="15.75">
      <c r="A7" s="141"/>
      <c r="B7" s="153"/>
      <c r="C7" s="154"/>
      <c r="D7" s="191"/>
      <c r="F7" s="154"/>
      <c r="G7" s="155"/>
      <c r="H7" s="145"/>
      <c r="I7" s="145"/>
      <c r="J7" s="146"/>
      <c r="K7" s="156"/>
    </row>
    <row r="8" spans="1:20" ht="15.75">
      <c r="A8" s="141"/>
      <c r="B8" s="153"/>
      <c r="C8" s="154"/>
      <c r="D8" s="191"/>
      <c r="F8" s="154"/>
      <c r="G8" s="155"/>
      <c r="H8" s="145"/>
      <c r="I8" s="145"/>
      <c r="J8" s="146"/>
      <c r="K8" s="156"/>
    </row>
    <row r="9" spans="1:20" s="61" customFormat="1" ht="15">
      <c r="A9" s="141"/>
      <c r="B9" s="223" t="s">
        <v>416</v>
      </c>
      <c r="C9" s="223" t="s">
        <v>417</v>
      </c>
      <c r="D9" s="223" t="s">
        <v>418</v>
      </c>
      <c r="E9" s="223" t="s">
        <v>419</v>
      </c>
      <c r="F9" s="223" t="s">
        <v>420</v>
      </c>
      <c r="G9" s="223" t="s">
        <v>421</v>
      </c>
      <c r="H9" s="223" t="s">
        <v>426</v>
      </c>
      <c r="I9" s="226"/>
      <c r="J9" s="223" t="s">
        <v>437</v>
      </c>
      <c r="K9" s="223" t="s">
        <v>432</v>
      </c>
    </row>
    <row r="10" spans="1:20" ht="15.75">
      <c r="A10" s="141"/>
      <c r="B10" s="153"/>
      <c r="C10" s="154"/>
      <c r="D10" s="154"/>
      <c r="E10" s="191"/>
      <c r="F10" s="154"/>
      <c r="G10" s="155"/>
      <c r="H10" s="145"/>
      <c r="I10" s="145"/>
      <c r="J10" s="146"/>
      <c r="K10" s="156"/>
    </row>
    <row r="11" spans="1:20" ht="15">
      <c r="A11" s="258" t="s">
        <v>19</v>
      </c>
      <c r="B11" s="270" t="s">
        <v>124</v>
      </c>
      <c r="C11" s="270" t="s">
        <v>18</v>
      </c>
      <c r="D11" s="270" t="s">
        <v>130</v>
      </c>
      <c r="E11" s="270" t="s">
        <v>127</v>
      </c>
      <c r="F11" s="270" t="s">
        <v>128</v>
      </c>
      <c r="G11" s="271" t="s">
        <v>129</v>
      </c>
      <c r="H11" s="272" t="s">
        <v>122</v>
      </c>
      <c r="I11" s="272" t="s">
        <v>131</v>
      </c>
      <c r="J11" s="273" t="s">
        <v>126</v>
      </c>
      <c r="K11" s="274" t="s">
        <v>125</v>
      </c>
    </row>
    <row r="12" spans="1:20">
      <c r="A12" s="160"/>
      <c r="B12" s="156"/>
      <c r="C12" s="154"/>
      <c r="D12" s="154"/>
      <c r="E12" s="154"/>
      <c r="F12" s="154"/>
      <c r="G12" s="155"/>
      <c r="H12" s="145"/>
      <c r="I12" s="145"/>
      <c r="J12" s="146"/>
      <c r="K12" s="156"/>
    </row>
    <row r="13" spans="1:20">
      <c r="A13" s="160">
        <v>1</v>
      </c>
      <c r="B13" s="367" t="s">
        <v>138</v>
      </c>
      <c r="C13" s="368">
        <v>448000</v>
      </c>
      <c r="D13" s="368">
        <v>120000</v>
      </c>
      <c r="E13" s="368">
        <v>998</v>
      </c>
      <c r="F13" s="368" t="s">
        <v>134</v>
      </c>
      <c r="G13" s="369" t="s">
        <v>551</v>
      </c>
      <c r="H13" s="360">
        <v>-1040</v>
      </c>
      <c r="I13" s="370" t="s">
        <v>552</v>
      </c>
      <c r="J13" s="371" t="s">
        <v>604</v>
      </c>
      <c r="K13" s="372" t="s">
        <v>557</v>
      </c>
      <c r="M13" s="335"/>
      <c r="O13" s="336"/>
      <c r="P13" s="336"/>
      <c r="Q13" s="336"/>
      <c r="R13" s="337"/>
      <c r="S13" s="338"/>
      <c r="T13" s="336"/>
    </row>
    <row r="14" spans="1:20">
      <c r="A14" s="160">
        <v>2</v>
      </c>
      <c r="B14" s="367" t="s">
        <v>138</v>
      </c>
      <c r="C14" s="368">
        <v>448000</v>
      </c>
      <c r="D14" s="368">
        <v>120000</v>
      </c>
      <c r="E14" s="368">
        <v>998</v>
      </c>
      <c r="F14" s="368" t="s">
        <v>134</v>
      </c>
      <c r="G14" s="369" t="s">
        <v>551</v>
      </c>
      <c r="H14" s="361">
        <v>-1040</v>
      </c>
      <c r="I14" s="370" t="s">
        <v>552</v>
      </c>
      <c r="J14" s="371" t="s">
        <v>605</v>
      </c>
      <c r="K14" s="372" t="s">
        <v>557</v>
      </c>
      <c r="M14" s="294"/>
      <c r="O14" s="336"/>
      <c r="P14" s="336"/>
      <c r="Q14" s="336"/>
      <c r="R14" s="337"/>
      <c r="S14" s="338"/>
      <c r="T14" s="336"/>
    </row>
    <row r="15" spans="1:20">
      <c r="A15" s="160">
        <v>3</v>
      </c>
      <c r="B15" s="367" t="s">
        <v>138</v>
      </c>
      <c r="C15" s="368">
        <v>448000</v>
      </c>
      <c r="D15" s="368">
        <v>120000</v>
      </c>
      <c r="E15" s="368">
        <v>998</v>
      </c>
      <c r="F15" s="368" t="s">
        <v>134</v>
      </c>
      <c r="G15" s="369" t="s">
        <v>551</v>
      </c>
      <c r="H15" s="361">
        <v>-1039</v>
      </c>
      <c r="I15" s="370" t="s">
        <v>552</v>
      </c>
      <c r="J15" s="371" t="s">
        <v>606</v>
      </c>
      <c r="K15" s="372" t="s">
        <v>557</v>
      </c>
      <c r="M15" s="294"/>
      <c r="O15" s="336"/>
      <c r="P15" s="336"/>
      <c r="Q15" s="336"/>
      <c r="R15" s="337"/>
      <c r="S15" s="338"/>
      <c r="T15" s="336"/>
    </row>
    <row r="16" spans="1:20">
      <c r="A16" s="160">
        <v>4</v>
      </c>
      <c r="B16" s="367" t="s">
        <v>138</v>
      </c>
      <c r="C16" s="368">
        <v>448000</v>
      </c>
      <c r="D16" s="368">
        <v>120000</v>
      </c>
      <c r="E16" s="368">
        <v>998</v>
      </c>
      <c r="F16" s="368" t="s">
        <v>134</v>
      </c>
      <c r="G16" s="369" t="s">
        <v>551</v>
      </c>
      <c r="H16" s="361">
        <v>-1039</v>
      </c>
      <c r="I16" s="370" t="s">
        <v>552</v>
      </c>
      <c r="J16" s="371" t="s">
        <v>607</v>
      </c>
      <c r="K16" s="372" t="s">
        <v>557</v>
      </c>
      <c r="M16" s="294"/>
      <c r="O16" s="336"/>
      <c r="P16" s="336"/>
      <c r="Q16" s="336"/>
      <c r="R16" s="337"/>
      <c r="S16" s="338"/>
      <c r="T16" s="336"/>
    </row>
    <row r="17" spans="1:20">
      <c r="A17" s="160">
        <v>5</v>
      </c>
      <c r="B17" s="367" t="s">
        <v>138</v>
      </c>
      <c r="C17" s="368">
        <v>448000</v>
      </c>
      <c r="D17" s="368">
        <v>120000</v>
      </c>
      <c r="E17" s="368">
        <v>998</v>
      </c>
      <c r="F17" s="368" t="s">
        <v>134</v>
      </c>
      <c r="G17" s="369" t="s">
        <v>551</v>
      </c>
      <c r="H17" s="361">
        <v>-1062</v>
      </c>
      <c r="I17" s="370" t="s">
        <v>552</v>
      </c>
      <c r="J17" s="371" t="s">
        <v>608</v>
      </c>
      <c r="K17" s="372" t="s">
        <v>557</v>
      </c>
      <c r="M17" s="294"/>
      <c r="O17" s="336"/>
      <c r="P17" s="336"/>
      <c r="Q17" s="336"/>
      <c r="R17" s="337"/>
      <c r="S17" s="338"/>
      <c r="T17" s="336"/>
    </row>
    <row r="18" spans="1:20">
      <c r="A18" s="160">
        <v>6</v>
      </c>
      <c r="B18" s="367" t="s">
        <v>138</v>
      </c>
      <c r="C18" s="368">
        <v>448000</v>
      </c>
      <c r="D18" s="368">
        <v>120000</v>
      </c>
      <c r="E18" s="368">
        <v>998</v>
      </c>
      <c r="F18" s="368" t="s">
        <v>134</v>
      </c>
      <c r="G18" s="369" t="s">
        <v>551</v>
      </c>
      <c r="H18" s="361">
        <v>-1064</v>
      </c>
      <c r="I18" s="370" t="s">
        <v>552</v>
      </c>
      <c r="J18" s="371" t="s">
        <v>609</v>
      </c>
      <c r="K18" s="372" t="s">
        <v>557</v>
      </c>
      <c r="M18" s="294"/>
      <c r="O18" s="336"/>
      <c r="P18" s="336"/>
      <c r="Q18" s="336"/>
      <c r="R18" s="337"/>
      <c r="S18" s="338"/>
      <c r="T18" s="336"/>
    </row>
    <row r="19" spans="1:20">
      <c r="A19" s="160">
        <v>7</v>
      </c>
      <c r="B19" s="367" t="s">
        <v>138</v>
      </c>
      <c r="C19" s="368">
        <v>448000</v>
      </c>
      <c r="D19" s="368">
        <v>120000</v>
      </c>
      <c r="E19" s="368">
        <v>998</v>
      </c>
      <c r="F19" s="368" t="s">
        <v>134</v>
      </c>
      <c r="G19" s="369" t="s">
        <v>551</v>
      </c>
      <c r="H19" s="361">
        <v>-1064</v>
      </c>
      <c r="I19" s="370" t="s">
        <v>552</v>
      </c>
      <c r="J19" s="371" t="s">
        <v>610</v>
      </c>
      <c r="K19" s="372" t="s">
        <v>557</v>
      </c>
      <c r="M19" s="294"/>
      <c r="O19" s="336"/>
      <c r="P19" s="336"/>
      <c r="Q19" s="336"/>
      <c r="R19" s="337"/>
      <c r="S19" s="338"/>
      <c r="T19" s="336"/>
    </row>
    <row r="20" spans="1:20">
      <c r="A20" s="160">
        <v>8</v>
      </c>
      <c r="B20" s="367" t="s">
        <v>138</v>
      </c>
      <c r="C20" s="368">
        <v>448000</v>
      </c>
      <c r="D20" s="368">
        <v>120000</v>
      </c>
      <c r="E20" s="368">
        <v>998</v>
      </c>
      <c r="F20" s="368" t="s">
        <v>134</v>
      </c>
      <c r="G20" s="369" t="s">
        <v>551</v>
      </c>
      <c r="H20" s="361">
        <v>-1032</v>
      </c>
      <c r="I20" s="370" t="s">
        <v>552</v>
      </c>
      <c r="J20" s="371" t="s">
        <v>611</v>
      </c>
      <c r="K20" s="372" t="s">
        <v>557</v>
      </c>
      <c r="M20" s="294"/>
      <c r="O20" s="336"/>
      <c r="P20" s="336"/>
      <c r="Q20" s="336"/>
      <c r="R20" s="337"/>
      <c r="S20" s="338"/>
      <c r="T20" s="336"/>
    </row>
    <row r="21" spans="1:20">
      <c r="A21" s="160">
        <v>9</v>
      </c>
      <c r="B21" s="367" t="s">
        <v>138</v>
      </c>
      <c r="C21" s="368">
        <v>448000</v>
      </c>
      <c r="D21" s="368">
        <v>120000</v>
      </c>
      <c r="E21" s="368">
        <v>998</v>
      </c>
      <c r="F21" s="368" t="s">
        <v>134</v>
      </c>
      <c r="G21" s="369" t="s">
        <v>551</v>
      </c>
      <c r="H21" s="361">
        <v>-1035</v>
      </c>
      <c r="I21" s="370" t="s">
        <v>552</v>
      </c>
      <c r="J21" s="371" t="s">
        <v>612</v>
      </c>
      <c r="K21" s="372" t="s">
        <v>557</v>
      </c>
      <c r="M21" s="294"/>
      <c r="O21" s="336"/>
      <c r="P21" s="336"/>
      <c r="Q21" s="336"/>
      <c r="R21" s="337"/>
      <c r="S21" s="338"/>
      <c r="T21" s="336"/>
    </row>
    <row r="22" spans="1:20">
      <c r="A22" s="160">
        <v>10</v>
      </c>
      <c r="B22" s="367" t="s">
        <v>138</v>
      </c>
      <c r="C22" s="368">
        <v>448000</v>
      </c>
      <c r="D22" s="368">
        <v>120000</v>
      </c>
      <c r="E22" s="368">
        <v>998</v>
      </c>
      <c r="F22" s="368" t="s">
        <v>134</v>
      </c>
      <c r="G22" s="369" t="s">
        <v>551</v>
      </c>
      <c r="H22" s="361">
        <v>-1035</v>
      </c>
      <c r="I22" s="370" t="s">
        <v>552</v>
      </c>
      <c r="J22" s="371" t="s">
        <v>613</v>
      </c>
      <c r="K22" s="372" t="s">
        <v>557</v>
      </c>
      <c r="M22" s="294"/>
      <c r="O22" s="336"/>
      <c r="P22" s="336"/>
      <c r="Q22" s="336"/>
      <c r="R22" s="337"/>
      <c r="S22" s="338"/>
      <c r="T22" s="336"/>
    </row>
    <row r="23" spans="1:20">
      <c r="A23" s="160">
        <v>11</v>
      </c>
      <c r="B23" s="367" t="s">
        <v>138</v>
      </c>
      <c r="C23" s="368">
        <v>448000</v>
      </c>
      <c r="D23" s="368">
        <v>120000</v>
      </c>
      <c r="E23" s="368">
        <v>998</v>
      </c>
      <c r="F23" s="368" t="s">
        <v>134</v>
      </c>
      <c r="G23" s="369" t="s">
        <v>551</v>
      </c>
      <c r="H23" s="361">
        <v>-1036</v>
      </c>
      <c r="I23" s="370" t="s">
        <v>552</v>
      </c>
      <c r="J23" s="371" t="s">
        <v>614</v>
      </c>
      <c r="K23" s="372" t="s">
        <v>557</v>
      </c>
      <c r="M23" s="294"/>
      <c r="O23" s="336"/>
      <c r="P23" s="336"/>
      <c r="Q23" s="336"/>
      <c r="R23" s="337"/>
      <c r="S23" s="338"/>
      <c r="T23" s="336"/>
    </row>
    <row r="24" spans="1:20">
      <c r="A24" s="160">
        <v>12</v>
      </c>
      <c r="B24" s="367" t="s">
        <v>138</v>
      </c>
      <c r="C24" s="368">
        <v>448000</v>
      </c>
      <c r="D24" s="368">
        <v>120000</v>
      </c>
      <c r="E24" s="368">
        <v>998</v>
      </c>
      <c r="F24" s="368" t="s">
        <v>134</v>
      </c>
      <c r="G24" s="369" t="s">
        <v>551</v>
      </c>
      <c r="H24" s="361">
        <v>-1036</v>
      </c>
      <c r="I24" s="370" t="s">
        <v>552</v>
      </c>
      <c r="J24" s="565" t="s">
        <v>615</v>
      </c>
      <c r="K24" s="372" t="s">
        <v>557</v>
      </c>
      <c r="M24" s="294"/>
      <c r="O24" s="336"/>
      <c r="P24" s="336"/>
      <c r="Q24" s="336"/>
      <c r="R24" s="337"/>
      <c r="S24" s="338"/>
      <c r="T24" s="336"/>
    </row>
    <row r="25" spans="1:20" ht="15" thickBot="1">
      <c r="A25" s="160">
        <v>13</v>
      </c>
      <c r="B25" s="289"/>
      <c r="C25" s="290"/>
      <c r="D25" s="291" t="s">
        <v>402</v>
      </c>
      <c r="E25" s="291"/>
      <c r="F25" s="290" t="s">
        <v>547</v>
      </c>
      <c r="G25" s="292"/>
      <c r="H25" s="293">
        <f>SUM(H13:H24)</f>
        <v>-12522</v>
      </c>
      <c r="I25" s="288"/>
      <c r="J25" s="287" t="s">
        <v>519</v>
      </c>
      <c r="K25" s="289"/>
    </row>
    <row r="26" spans="1:20" ht="15" thickTop="1">
      <c r="A26" s="160"/>
    </row>
    <row r="27" spans="1:20">
      <c r="A27" s="160"/>
    </row>
    <row r="28" spans="1:20">
      <c r="A28" s="160"/>
    </row>
  </sheetData>
  <mergeCells count="3">
    <mergeCell ref="A2:M2"/>
    <mergeCell ref="A3:M3"/>
    <mergeCell ref="A4:M4"/>
  </mergeCells>
  <pageMargins left="0.7" right="0.7" top="0.75" bottom="0.75" header="0.3" footer="0.3"/>
  <pageSetup orientation="landscape" r:id="rId1"/>
  <headerFooter>
    <oddFooter>&amp;L&amp;"Arial,Regular"&amp;10Worksheet: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pageSetUpPr fitToPage="1"/>
  </sheetPr>
  <dimension ref="A1:O52"/>
  <sheetViews>
    <sheetView topLeftCell="B1" zoomScale="85" zoomScaleNormal="85" workbookViewId="0">
      <selection activeCell="N23" sqref="N23"/>
    </sheetView>
  </sheetViews>
  <sheetFormatPr defaultColWidth="8.85546875" defaultRowHeight="14.25"/>
  <cols>
    <col min="1" max="1" width="9.28515625" style="94" bestFit="1" customWidth="1"/>
    <col min="2" max="2" width="40.28515625" style="59" customWidth="1"/>
    <col min="3" max="3" width="18" style="59" bestFit="1" customWidth="1"/>
    <col min="4" max="4" width="21.140625" style="59" customWidth="1"/>
    <col min="5" max="5" width="18.140625" style="59" bestFit="1" customWidth="1"/>
    <col min="6" max="6" width="22.42578125" style="59" customWidth="1"/>
    <col min="7" max="7" width="20.28515625" style="59" bestFit="1" customWidth="1"/>
    <col min="8" max="8" width="12.140625" style="59" customWidth="1"/>
    <col min="9" max="9" width="19.42578125" style="59" customWidth="1"/>
    <col min="10" max="10" width="16.140625" style="59" customWidth="1"/>
    <col min="11" max="11" width="18.42578125" style="59" customWidth="1"/>
    <col min="12" max="12" width="15.7109375" style="59" customWidth="1"/>
    <col min="13" max="13" width="18.7109375" style="59" customWidth="1"/>
    <col min="14" max="14" width="15.85546875" style="59" customWidth="1"/>
    <col min="15" max="16384" width="8.85546875" style="59"/>
  </cols>
  <sheetData>
    <row r="1" spans="1:15" ht="15.75">
      <c r="A1" s="574" t="str">
        <f>Index!C2</f>
        <v>Formula-based Rate Template</v>
      </c>
      <c r="B1" s="574"/>
      <c r="C1" s="574"/>
      <c r="D1" s="574"/>
      <c r="E1" s="574"/>
      <c r="F1" s="574"/>
      <c r="G1" s="574"/>
      <c r="H1" s="574"/>
      <c r="I1" s="574"/>
      <c r="J1" s="574"/>
      <c r="K1" s="574"/>
      <c r="L1" s="574"/>
      <c r="M1" s="574"/>
      <c r="N1" s="59" t="s">
        <v>476</v>
      </c>
    </row>
    <row r="2" spans="1:15" ht="15" customHeight="1">
      <c r="A2" s="574" t="str">
        <f>Index!C3</f>
        <v>City Utilities of Springfield, MO</v>
      </c>
      <c r="B2" s="574"/>
      <c r="C2" s="574"/>
      <c r="D2" s="574"/>
      <c r="E2" s="574"/>
      <c r="F2" s="574"/>
      <c r="G2" s="574"/>
      <c r="H2" s="574"/>
      <c r="I2" s="574"/>
      <c r="J2" s="574"/>
      <c r="K2" s="574"/>
      <c r="L2" s="574"/>
      <c r="M2" s="574"/>
    </row>
    <row r="3" spans="1:15" ht="15" customHeight="1">
      <c r="A3" s="575" t="str">
        <f>Index!C4</f>
        <v>Using Fiscal Year 2020 Actual Financial &amp; Operating Data for Southwest Power Pool (SPP) Rates Effective 04/01/2021</v>
      </c>
      <c r="B3" s="575"/>
      <c r="C3" s="575"/>
      <c r="D3" s="575"/>
      <c r="E3" s="575"/>
      <c r="F3" s="575"/>
      <c r="G3" s="575"/>
      <c r="H3" s="575"/>
      <c r="I3" s="575"/>
      <c r="J3" s="575"/>
      <c r="K3" s="575"/>
      <c r="L3" s="575"/>
      <c r="M3" s="575"/>
    </row>
    <row r="4" spans="1:15">
      <c r="A4" s="141"/>
      <c r="B4" s="142"/>
      <c r="C4" s="143"/>
      <c r="D4" s="143"/>
      <c r="E4" s="143"/>
      <c r="F4" s="143"/>
      <c r="G4" s="144"/>
      <c r="H4" s="145"/>
      <c r="I4" s="145"/>
      <c r="J4" s="146"/>
      <c r="K4" s="147"/>
    </row>
    <row r="5" spans="1:15" ht="15.75">
      <c r="A5" s="588" t="s">
        <v>381</v>
      </c>
      <c r="B5" s="588"/>
      <c r="C5" s="588"/>
      <c r="D5" s="588"/>
      <c r="E5" s="588"/>
      <c r="F5" s="588"/>
      <c r="G5" s="588"/>
      <c r="H5" s="588"/>
      <c r="I5" s="588"/>
      <c r="J5" s="588"/>
      <c r="K5" s="588"/>
      <c r="L5" s="588"/>
      <c r="M5" s="588"/>
    </row>
    <row r="6" spans="1:15" ht="15.75">
      <c r="A6" s="218"/>
      <c r="B6" s="218"/>
      <c r="C6" s="218"/>
      <c r="D6" s="218"/>
      <c r="E6" s="218"/>
      <c r="F6" s="218"/>
      <c r="G6" s="218"/>
      <c r="H6" s="218"/>
      <c r="I6" s="218"/>
      <c r="J6" s="218"/>
      <c r="K6" s="218"/>
      <c r="L6" s="218"/>
      <c r="M6" s="218"/>
    </row>
    <row r="7" spans="1:15" ht="15.75">
      <c r="A7" s="218"/>
      <c r="B7" s="218"/>
      <c r="C7" s="218"/>
      <c r="D7" s="218"/>
      <c r="E7" s="218"/>
      <c r="F7" s="218"/>
      <c r="G7" s="218"/>
      <c r="H7" s="218"/>
      <c r="I7" s="218"/>
      <c r="J7" s="218"/>
      <c r="K7" s="218"/>
      <c r="L7" s="218"/>
      <c r="M7" s="218"/>
    </row>
    <row r="8" spans="1:15" s="61" customFormat="1" ht="15.75">
      <c r="A8" s="221"/>
      <c r="B8" s="232" t="s">
        <v>416</v>
      </c>
      <c r="C8" s="232" t="s">
        <v>417</v>
      </c>
      <c r="D8" s="232" t="s">
        <v>418</v>
      </c>
      <c r="E8" s="232" t="s">
        <v>419</v>
      </c>
      <c r="F8" s="232" t="s">
        <v>420</v>
      </c>
      <c r="G8" s="232" t="s">
        <v>421</v>
      </c>
      <c r="H8" s="232" t="s">
        <v>426</v>
      </c>
      <c r="I8" s="232" t="s">
        <v>427</v>
      </c>
      <c r="J8" s="232" t="s">
        <v>437</v>
      </c>
      <c r="K8" s="232" t="s">
        <v>432</v>
      </c>
      <c r="L8" s="232" t="s">
        <v>433</v>
      </c>
      <c r="M8" s="232" t="s">
        <v>434</v>
      </c>
      <c r="N8" s="232" t="s">
        <v>435</v>
      </c>
    </row>
    <row r="9" spans="1:15">
      <c r="B9" s="140"/>
      <c r="C9" s="140"/>
      <c r="D9" s="275"/>
      <c r="E9" s="275"/>
      <c r="F9" s="275"/>
    </row>
    <row r="10" spans="1:15" ht="15">
      <c r="A10" s="276"/>
      <c r="B10" s="311" t="s">
        <v>232</v>
      </c>
      <c r="C10" s="256"/>
      <c r="D10" s="256"/>
      <c r="E10" s="256"/>
      <c r="F10" s="256"/>
      <c r="G10" s="256"/>
      <c r="H10" s="256"/>
      <c r="I10" s="256"/>
      <c r="J10" s="256"/>
      <c r="K10" s="276" t="s">
        <v>398</v>
      </c>
      <c r="L10" s="276" t="s">
        <v>391</v>
      </c>
      <c r="M10" s="276" t="s">
        <v>392</v>
      </c>
      <c r="N10" s="276" t="s">
        <v>393</v>
      </c>
    </row>
    <row r="11" spans="1:15" ht="15.75">
      <c r="A11" s="246" t="s">
        <v>19</v>
      </c>
      <c r="B11" s="282" t="s">
        <v>18</v>
      </c>
      <c r="C11" s="282" t="s">
        <v>17</v>
      </c>
      <c r="D11" s="277"/>
      <c r="E11" s="246" t="s">
        <v>291</v>
      </c>
      <c r="F11" s="246" t="s">
        <v>1</v>
      </c>
      <c r="G11" s="246" t="s">
        <v>292</v>
      </c>
      <c r="H11" s="246" t="s">
        <v>293</v>
      </c>
      <c r="I11" s="246" t="s">
        <v>294</v>
      </c>
      <c r="J11" s="278" t="s">
        <v>389</v>
      </c>
      <c r="K11" s="278" t="s">
        <v>399</v>
      </c>
      <c r="L11" s="278" t="s">
        <v>231</v>
      </c>
      <c r="M11" s="278" t="s">
        <v>231</v>
      </c>
      <c r="N11" s="278" t="s">
        <v>231</v>
      </c>
      <c r="O11" s="62"/>
    </row>
    <row r="12" spans="1:15">
      <c r="A12" s="94">
        <v>1</v>
      </c>
      <c r="B12" s="148" t="s">
        <v>222</v>
      </c>
      <c r="C12" s="148" t="s">
        <v>487</v>
      </c>
      <c r="D12" s="148"/>
      <c r="E12" s="360">
        <v>1342456</v>
      </c>
      <c r="F12" s="360">
        <v>180693</v>
      </c>
      <c r="G12" s="360">
        <v>1234818</v>
      </c>
      <c r="H12" s="360">
        <v>75279</v>
      </c>
      <c r="I12" s="360" t="s">
        <v>558</v>
      </c>
      <c r="J12" s="202">
        <f>SUM(E12:I12)</f>
        <v>2833246</v>
      </c>
      <c r="K12" s="360">
        <v>3457524</v>
      </c>
      <c r="L12" s="205">
        <f>SUM(J12:K12)</f>
        <v>6290770</v>
      </c>
      <c r="M12" s="360">
        <v>19120117</v>
      </c>
      <c r="N12" s="205">
        <f>SUM(L12:M12)</f>
        <v>25410887</v>
      </c>
      <c r="O12" s="62"/>
    </row>
    <row r="13" spans="1:15">
      <c r="A13" s="94">
        <v>2</v>
      </c>
      <c r="B13" s="148" t="s">
        <v>223</v>
      </c>
      <c r="C13" s="148" t="s">
        <v>485</v>
      </c>
      <c r="D13" s="148"/>
      <c r="E13" s="361">
        <v>162361</v>
      </c>
      <c r="F13" s="361">
        <v>99607</v>
      </c>
      <c r="G13" s="361">
        <v>56021</v>
      </c>
      <c r="H13" s="361">
        <v>105</v>
      </c>
      <c r="I13" s="361">
        <v>20989</v>
      </c>
      <c r="J13" s="203">
        <f>SUM(E13:I13)</f>
        <v>339083</v>
      </c>
      <c r="K13" s="361">
        <v>181117</v>
      </c>
      <c r="L13" s="206">
        <f>SUM(J13:K13)</f>
        <v>520200</v>
      </c>
      <c r="M13" s="361">
        <v>4914208</v>
      </c>
      <c r="N13" s="206">
        <f>SUM(L13:M13)</f>
        <v>5434408</v>
      </c>
      <c r="O13" s="62"/>
    </row>
    <row r="14" spans="1:15">
      <c r="A14" s="94">
        <v>3</v>
      </c>
      <c r="B14" s="148" t="s">
        <v>224</v>
      </c>
      <c r="C14" s="148" t="s">
        <v>490</v>
      </c>
      <c r="D14" s="148"/>
      <c r="E14" s="361">
        <v>98469</v>
      </c>
      <c r="F14" s="361">
        <v>38565</v>
      </c>
      <c r="G14" s="361">
        <v>13679</v>
      </c>
      <c r="H14" s="361" t="s">
        <v>558</v>
      </c>
      <c r="I14" s="361" t="s">
        <v>558</v>
      </c>
      <c r="J14" s="203">
        <f t="shared" ref="J14:J22" si="0">SUM(E14:I14)</f>
        <v>150713</v>
      </c>
      <c r="K14" s="361">
        <v>266911</v>
      </c>
      <c r="L14" s="206">
        <f t="shared" ref="L14:N22" si="1">SUM(J14:K14)</f>
        <v>417624</v>
      </c>
      <c r="M14" s="361">
        <v>775407</v>
      </c>
      <c r="N14" s="206">
        <f t="shared" si="1"/>
        <v>1193031</v>
      </c>
      <c r="O14" s="62"/>
    </row>
    <row r="15" spans="1:15">
      <c r="A15" s="94">
        <v>4</v>
      </c>
      <c r="B15" s="148" t="s">
        <v>225</v>
      </c>
      <c r="C15" s="148" t="s">
        <v>230</v>
      </c>
      <c r="D15" s="148"/>
      <c r="E15" s="361" t="s">
        <v>558</v>
      </c>
      <c r="F15" s="361" t="s">
        <v>558</v>
      </c>
      <c r="G15" s="361">
        <v>340288</v>
      </c>
      <c r="H15" s="361" t="s">
        <v>558</v>
      </c>
      <c r="I15" s="361" t="s">
        <v>558</v>
      </c>
      <c r="J15" s="203">
        <f t="shared" si="0"/>
        <v>340288</v>
      </c>
      <c r="K15" s="361">
        <v>54840</v>
      </c>
      <c r="L15" s="206">
        <f t="shared" si="1"/>
        <v>395128</v>
      </c>
      <c r="M15" s="361">
        <v>264285</v>
      </c>
      <c r="N15" s="206">
        <f t="shared" si="1"/>
        <v>659413</v>
      </c>
      <c r="O15" s="62"/>
    </row>
    <row r="16" spans="1:15">
      <c r="A16" s="94">
        <v>5</v>
      </c>
      <c r="B16" s="149" t="s">
        <v>553</v>
      </c>
      <c r="C16" s="148" t="s">
        <v>554</v>
      </c>
      <c r="D16" s="148"/>
      <c r="E16" s="361" t="s">
        <v>558</v>
      </c>
      <c r="F16" s="361" t="s">
        <v>558</v>
      </c>
      <c r="G16" s="361" t="s">
        <v>558</v>
      </c>
      <c r="H16" s="361" t="s">
        <v>558</v>
      </c>
      <c r="I16" s="361" t="s">
        <v>558</v>
      </c>
      <c r="J16" s="203">
        <f t="shared" si="0"/>
        <v>0</v>
      </c>
      <c r="K16" s="361">
        <v>8779</v>
      </c>
      <c r="L16" s="206">
        <f t="shared" si="1"/>
        <v>8779</v>
      </c>
      <c r="M16" s="361">
        <v>955534</v>
      </c>
      <c r="N16" s="206">
        <f t="shared" si="1"/>
        <v>964313</v>
      </c>
      <c r="O16" s="62"/>
    </row>
    <row r="17" spans="1:15">
      <c r="A17" s="94">
        <v>6</v>
      </c>
      <c r="B17" s="148" t="s">
        <v>226</v>
      </c>
      <c r="C17" s="148" t="s">
        <v>489</v>
      </c>
      <c r="D17" s="148"/>
      <c r="E17" s="361">
        <v>145897</v>
      </c>
      <c r="F17" s="361">
        <v>14201</v>
      </c>
      <c r="G17" s="361">
        <v>164306</v>
      </c>
      <c r="H17" s="361">
        <v>23542</v>
      </c>
      <c r="I17" s="361" t="s">
        <v>558</v>
      </c>
      <c r="J17" s="203">
        <f t="shared" si="0"/>
        <v>347946</v>
      </c>
      <c r="K17" s="361">
        <v>403485</v>
      </c>
      <c r="L17" s="206">
        <f t="shared" si="1"/>
        <v>751431</v>
      </c>
      <c r="M17" s="361">
        <v>2362493</v>
      </c>
      <c r="N17" s="206">
        <f t="shared" si="1"/>
        <v>3113924</v>
      </c>
      <c r="O17" s="62"/>
    </row>
    <row r="18" spans="1:15">
      <c r="A18" s="94">
        <v>7</v>
      </c>
      <c r="B18" s="148" t="s">
        <v>227</v>
      </c>
      <c r="C18" s="148" t="s">
        <v>488</v>
      </c>
      <c r="D18" s="148"/>
      <c r="E18" s="361">
        <v>76498</v>
      </c>
      <c r="F18" s="361" t="s">
        <v>558</v>
      </c>
      <c r="G18" s="361">
        <v>69281</v>
      </c>
      <c r="H18" s="361" t="s">
        <v>558</v>
      </c>
      <c r="I18" s="361" t="s">
        <v>558</v>
      </c>
      <c r="J18" s="203">
        <f t="shared" ref="J18" si="2">SUM(E18:I18)</f>
        <v>145779</v>
      </c>
      <c r="K18" s="361">
        <v>105059</v>
      </c>
      <c r="L18" s="206">
        <f t="shared" ref="L18" si="3">SUM(J18:K18)</f>
        <v>250838</v>
      </c>
      <c r="M18" s="361">
        <v>872807</v>
      </c>
      <c r="N18" s="206">
        <f t="shared" ref="N18" si="4">SUM(L18:M18)</f>
        <v>1123645</v>
      </c>
      <c r="O18" s="62"/>
    </row>
    <row r="19" spans="1:15">
      <c r="A19" s="94">
        <v>8</v>
      </c>
      <c r="B19" s="149" t="s">
        <v>394</v>
      </c>
      <c r="C19" s="148" t="s">
        <v>395</v>
      </c>
      <c r="D19" s="148"/>
      <c r="E19" s="361" t="s">
        <v>558</v>
      </c>
      <c r="F19" s="361" t="s">
        <v>558</v>
      </c>
      <c r="G19" s="361" t="s">
        <v>558</v>
      </c>
      <c r="H19" s="361" t="s">
        <v>558</v>
      </c>
      <c r="I19" s="361" t="s">
        <v>558</v>
      </c>
      <c r="J19" s="203">
        <f t="shared" si="0"/>
        <v>0</v>
      </c>
      <c r="K19" s="361">
        <v>15050</v>
      </c>
      <c r="L19" s="206">
        <f t="shared" si="1"/>
        <v>15050</v>
      </c>
      <c r="M19" s="361">
        <v>326273</v>
      </c>
      <c r="N19" s="206">
        <f t="shared" si="1"/>
        <v>341323</v>
      </c>
      <c r="O19" s="62"/>
    </row>
    <row r="20" spans="1:15" ht="16.5" customHeight="1">
      <c r="A20" s="94">
        <v>9</v>
      </c>
      <c r="B20" s="148" t="s">
        <v>228</v>
      </c>
      <c r="C20" s="148" t="s">
        <v>486</v>
      </c>
      <c r="D20" s="148"/>
      <c r="E20" s="361">
        <v>94765</v>
      </c>
      <c r="F20" s="361">
        <v>103069</v>
      </c>
      <c r="G20" s="361">
        <v>252987</v>
      </c>
      <c r="H20" s="361" t="s">
        <v>558</v>
      </c>
      <c r="I20" s="361" t="s">
        <v>558</v>
      </c>
      <c r="J20" s="203">
        <f t="shared" si="0"/>
        <v>450821</v>
      </c>
      <c r="K20" s="361">
        <v>348208</v>
      </c>
      <c r="L20" s="206">
        <f t="shared" si="1"/>
        <v>799029</v>
      </c>
      <c r="M20" s="361">
        <v>103114</v>
      </c>
      <c r="N20" s="206">
        <f t="shared" si="1"/>
        <v>902143</v>
      </c>
      <c r="O20" s="62"/>
    </row>
    <row r="21" spans="1:15">
      <c r="A21" s="94">
        <v>10</v>
      </c>
      <c r="B21" s="207" t="s">
        <v>396</v>
      </c>
      <c r="C21" s="148" t="s">
        <v>397</v>
      </c>
      <c r="D21" s="148"/>
      <c r="E21" s="361" t="s">
        <v>558</v>
      </c>
      <c r="F21" s="361" t="s">
        <v>558</v>
      </c>
      <c r="G21" s="361" t="s">
        <v>558</v>
      </c>
      <c r="H21" s="361" t="s">
        <v>558</v>
      </c>
      <c r="I21" s="361" t="s">
        <v>558</v>
      </c>
      <c r="J21" s="203">
        <f t="shared" si="0"/>
        <v>0</v>
      </c>
      <c r="K21" s="361">
        <v>0</v>
      </c>
      <c r="L21" s="206">
        <f t="shared" si="1"/>
        <v>0</v>
      </c>
      <c r="M21" s="361">
        <v>66422</v>
      </c>
      <c r="N21" s="206">
        <f t="shared" si="1"/>
        <v>66422</v>
      </c>
      <c r="O21" s="62"/>
    </row>
    <row r="22" spans="1:15">
      <c r="A22" s="94">
        <v>11</v>
      </c>
      <c r="B22" s="148" t="s">
        <v>229</v>
      </c>
      <c r="C22" s="148" t="s">
        <v>491</v>
      </c>
      <c r="D22" s="148"/>
      <c r="E22" s="361">
        <v>100551</v>
      </c>
      <c r="F22" s="361">
        <v>143988</v>
      </c>
      <c r="G22" s="361">
        <v>143467</v>
      </c>
      <c r="H22" s="361">
        <v>4564</v>
      </c>
      <c r="I22" s="361" t="s">
        <v>558</v>
      </c>
      <c r="J22" s="203">
        <f t="shared" si="0"/>
        <v>392570</v>
      </c>
      <c r="K22" s="361">
        <v>457353</v>
      </c>
      <c r="L22" s="206">
        <f t="shared" si="1"/>
        <v>849923</v>
      </c>
      <c r="M22" s="361">
        <v>2038304</v>
      </c>
      <c r="N22" s="206">
        <f t="shared" si="1"/>
        <v>2888227</v>
      </c>
      <c r="O22" s="62"/>
    </row>
    <row r="23" spans="1:15">
      <c r="A23" s="94">
        <v>12</v>
      </c>
      <c r="B23" s="148"/>
      <c r="C23" s="150" t="s">
        <v>231</v>
      </c>
      <c r="D23" s="150"/>
      <c r="E23" s="201">
        <f>SUM(E12:E22)</f>
        <v>2020997</v>
      </c>
      <c r="F23" s="201">
        <f>SUM(F12:F22)</f>
        <v>580123</v>
      </c>
      <c r="G23" s="201">
        <f>SUM(G12:G22)</f>
        <v>2274847</v>
      </c>
      <c r="H23" s="201">
        <f>SUM(H12:H22)</f>
        <v>103490</v>
      </c>
      <c r="I23" s="201">
        <f>SUM(I12:I22)</f>
        <v>20989</v>
      </c>
      <c r="J23" s="202">
        <f>SUM(E23:I23)</f>
        <v>5000446</v>
      </c>
      <c r="K23" s="201">
        <f>SUM(K12:K22)</f>
        <v>5298326</v>
      </c>
      <c r="L23" s="205">
        <f>SUM(J23:K23)</f>
        <v>10298772</v>
      </c>
      <c r="M23" s="205">
        <f>SUM(M12:M22)</f>
        <v>31798964</v>
      </c>
      <c r="N23" s="205">
        <f>SUM(L23:M23)</f>
        <v>42097736</v>
      </c>
      <c r="O23" s="62"/>
    </row>
    <row r="24" spans="1:15">
      <c r="A24" s="94">
        <v>13</v>
      </c>
      <c r="C24" s="148" t="s">
        <v>295</v>
      </c>
      <c r="D24" s="148"/>
      <c r="F24" s="361">
        <v>-101269</v>
      </c>
      <c r="O24" s="62"/>
    </row>
    <row r="25" spans="1:15" ht="15" thickBot="1">
      <c r="A25" s="94">
        <v>14</v>
      </c>
      <c r="B25" s="98"/>
      <c r="C25" s="150" t="s">
        <v>408</v>
      </c>
      <c r="D25" s="150"/>
      <c r="E25" s="98"/>
      <c r="F25" s="204">
        <f>F23+F24</f>
        <v>478854</v>
      </c>
      <c r="G25" s="98" t="s">
        <v>509</v>
      </c>
      <c r="H25" s="98"/>
      <c r="O25" s="62"/>
    </row>
    <row r="26" spans="1:15" ht="15" thickTop="1">
      <c r="B26" s="98"/>
      <c r="C26" s="98"/>
      <c r="D26" s="98"/>
      <c r="E26" s="98"/>
      <c r="F26" s="148"/>
      <c r="G26" s="98"/>
      <c r="H26" s="98"/>
    </row>
    <row r="27" spans="1:15">
      <c r="B27" s="311" t="s">
        <v>233</v>
      </c>
      <c r="C27" s="98"/>
      <c r="D27" s="309"/>
      <c r="E27" s="208"/>
      <c r="F27" s="346"/>
      <c r="G27" s="98"/>
      <c r="H27" s="98"/>
    </row>
    <row r="28" spans="1:15">
      <c r="A28" s="94">
        <v>15</v>
      </c>
      <c r="B28" s="98" t="s">
        <v>217</v>
      </c>
      <c r="C28" s="98"/>
      <c r="D28" s="98"/>
      <c r="E28" s="308">
        <f>M23</f>
        <v>31798964</v>
      </c>
      <c r="F28" s="346"/>
      <c r="G28" s="98"/>
      <c r="H28" s="98"/>
    </row>
    <row r="29" spans="1:15" ht="14.25" customHeight="1">
      <c r="A29" s="94">
        <v>16</v>
      </c>
      <c r="B29" s="98" t="s">
        <v>357</v>
      </c>
      <c r="C29" s="98"/>
      <c r="D29" s="98"/>
      <c r="E29" s="361">
        <v>-110093</v>
      </c>
      <c r="F29" s="346"/>
      <c r="G29" s="98"/>
      <c r="H29" s="98"/>
    </row>
    <row r="30" spans="1:15" ht="28.5" customHeight="1">
      <c r="A30" s="220">
        <v>17</v>
      </c>
      <c r="B30" s="589" t="s">
        <v>462</v>
      </c>
      <c r="C30" s="589"/>
      <c r="D30" s="589"/>
      <c r="E30" s="361">
        <v>-10910482</v>
      </c>
      <c r="F30" s="346"/>
      <c r="G30" s="98"/>
      <c r="H30" s="98"/>
    </row>
    <row r="31" spans="1:15" ht="15" thickBot="1">
      <c r="A31" s="94">
        <v>18</v>
      </c>
      <c r="B31" s="297" t="s">
        <v>448</v>
      </c>
      <c r="C31" s="98"/>
      <c r="D31" s="98"/>
      <c r="E31" s="310">
        <f>SUM(E28:E30)</f>
        <v>20778389</v>
      </c>
      <c r="F31" s="312"/>
      <c r="G31" s="98"/>
      <c r="H31" s="98"/>
    </row>
    <row r="32" spans="1:15" ht="15" thickTop="1">
      <c r="B32" s="98"/>
      <c r="C32" s="98"/>
      <c r="D32" s="98"/>
      <c r="E32" s="98"/>
      <c r="F32" s="98"/>
      <c r="G32" s="98"/>
      <c r="H32" s="98"/>
    </row>
    <row r="33" spans="1:10">
      <c r="B33" s="311" t="s">
        <v>410</v>
      </c>
      <c r="C33" s="98"/>
      <c r="D33" s="98"/>
      <c r="E33" s="313" t="s">
        <v>132</v>
      </c>
      <c r="F33" s="314" t="s">
        <v>70</v>
      </c>
      <c r="G33" s="98"/>
      <c r="H33" s="98"/>
    </row>
    <row r="34" spans="1:10">
      <c r="B34" s="98"/>
      <c r="C34" s="98"/>
      <c r="D34" s="98"/>
      <c r="E34" s="315" t="s">
        <v>243</v>
      </c>
      <c r="F34" s="316" t="s">
        <v>390</v>
      </c>
      <c r="G34" s="98"/>
      <c r="H34" s="98"/>
    </row>
    <row r="35" spans="1:10">
      <c r="B35" s="171"/>
      <c r="C35" s="98"/>
      <c r="D35" s="98"/>
      <c r="E35" s="317"/>
      <c r="F35" s="318"/>
      <c r="G35" s="297"/>
      <c r="H35" s="98"/>
    </row>
    <row r="36" spans="1:10">
      <c r="A36" s="94">
        <v>19</v>
      </c>
      <c r="B36" s="171" t="s">
        <v>234</v>
      </c>
      <c r="C36" s="98"/>
      <c r="D36" s="98"/>
      <c r="E36" s="373">
        <v>0</v>
      </c>
      <c r="F36" s="373">
        <v>18492972</v>
      </c>
      <c r="G36" s="297"/>
      <c r="H36" s="98"/>
    </row>
    <row r="37" spans="1:10">
      <c r="A37" s="94">
        <v>20</v>
      </c>
      <c r="B37" s="171" t="s">
        <v>235</v>
      </c>
      <c r="C37" s="98"/>
      <c r="D37" s="98"/>
      <c r="E37" s="374">
        <v>16328124</v>
      </c>
      <c r="F37" s="375">
        <v>37674950</v>
      </c>
      <c r="G37" s="297"/>
      <c r="H37" s="98"/>
    </row>
    <row r="38" spans="1:10">
      <c r="A38" s="94">
        <v>21</v>
      </c>
      <c r="B38" s="171" t="s">
        <v>236</v>
      </c>
      <c r="C38" s="98"/>
      <c r="D38" s="98"/>
      <c r="E38" s="374">
        <v>0</v>
      </c>
      <c r="F38" s="375">
        <v>5863584</v>
      </c>
      <c r="G38" s="297"/>
      <c r="H38" s="98"/>
    </row>
    <row r="39" spans="1:10">
      <c r="A39" s="94">
        <v>22</v>
      </c>
      <c r="B39" s="171" t="s">
        <v>237</v>
      </c>
      <c r="C39" s="98"/>
      <c r="D39" s="98"/>
      <c r="E39" s="374">
        <v>0</v>
      </c>
      <c r="F39" s="375">
        <v>12498411</v>
      </c>
      <c r="G39" s="297"/>
      <c r="H39" s="98"/>
    </row>
    <row r="40" spans="1:10">
      <c r="A40" s="94">
        <v>23</v>
      </c>
      <c r="B40" s="171" t="s">
        <v>238</v>
      </c>
      <c r="C40" s="98"/>
      <c r="D40" s="98"/>
      <c r="E40" s="374">
        <v>0</v>
      </c>
      <c r="F40" s="375">
        <v>1837776</v>
      </c>
      <c r="G40" s="297"/>
      <c r="H40" s="98"/>
    </row>
    <row r="41" spans="1:10">
      <c r="A41" s="94">
        <v>24</v>
      </c>
      <c r="B41" s="171" t="s">
        <v>239</v>
      </c>
      <c r="C41" s="98"/>
      <c r="D41" s="98"/>
      <c r="E41" s="374">
        <v>0</v>
      </c>
      <c r="F41" s="375">
        <v>1398286</v>
      </c>
      <c r="G41" s="297"/>
      <c r="H41" s="98"/>
    </row>
    <row r="42" spans="1:10">
      <c r="A42" s="94">
        <v>25</v>
      </c>
      <c r="B42" s="171" t="s">
        <v>240</v>
      </c>
      <c r="C42" s="98"/>
      <c r="D42" s="98"/>
      <c r="E42" s="374">
        <v>2166937</v>
      </c>
      <c r="F42" s="375">
        <v>48952259</v>
      </c>
      <c r="G42" s="297"/>
      <c r="H42" s="98"/>
    </row>
    <row r="43" spans="1:10">
      <c r="A43" s="194">
        <v>26</v>
      </c>
      <c r="B43" s="171" t="s">
        <v>241</v>
      </c>
      <c r="C43" s="98"/>
      <c r="D43" s="98"/>
      <c r="E43" s="374">
        <v>0</v>
      </c>
      <c r="F43" s="375">
        <v>5491756</v>
      </c>
      <c r="G43" s="297"/>
      <c r="H43" s="98"/>
    </row>
    <row r="44" spans="1:10" ht="26.25" thickBot="1">
      <c r="A44" s="94">
        <v>27</v>
      </c>
      <c r="B44" s="319" t="s">
        <v>388</v>
      </c>
      <c r="C44" s="320"/>
      <c r="D44" s="320"/>
      <c r="E44" s="321">
        <f>SUM(E36:E43)</f>
        <v>18495061</v>
      </c>
      <c r="F44" s="321">
        <f>SUM(F36:F43)</f>
        <v>132209994</v>
      </c>
      <c r="G44" s="297"/>
      <c r="H44" s="98"/>
    </row>
    <row r="45" spans="1:10" ht="15" thickTop="1">
      <c r="B45" s="171"/>
      <c r="C45" s="171"/>
      <c r="D45" s="171"/>
      <c r="E45" s="171"/>
      <c r="F45" s="98"/>
      <c r="G45" s="98"/>
      <c r="H45" s="98"/>
    </row>
    <row r="46" spans="1:10">
      <c r="A46" s="94">
        <v>28</v>
      </c>
      <c r="B46" s="322" t="s">
        <v>242</v>
      </c>
      <c r="C46" s="98"/>
      <c r="D46" s="323"/>
      <c r="E46" s="324">
        <f>E44/F44</f>
        <v>0.1399</v>
      </c>
      <c r="F46" s="98"/>
      <c r="G46" s="98"/>
      <c r="H46" s="98"/>
    </row>
    <row r="47" spans="1:10" ht="15">
      <c r="B47" s="171"/>
      <c r="C47" s="171"/>
      <c r="D47" s="171"/>
      <c r="E47" s="171"/>
      <c r="F47" s="171"/>
      <c r="G47" s="171"/>
      <c r="H47" s="171"/>
      <c r="I47" s="151"/>
      <c r="J47" s="152"/>
    </row>
    <row r="48" spans="1:10">
      <c r="B48" s="311" t="s">
        <v>387</v>
      </c>
      <c r="C48" s="98"/>
      <c r="D48" s="98" t="s">
        <v>220</v>
      </c>
      <c r="E48" s="98" t="s">
        <v>221</v>
      </c>
      <c r="F48" s="98" t="s">
        <v>1</v>
      </c>
      <c r="G48" s="98"/>
      <c r="H48" s="98"/>
    </row>
    <row r="49" spans="1:8">
      <c r="B49" s="98"/>
      <c r="C49" s="98"/>
      <c r="D49" s="98"/>
      <c r="E49" s="98"/>
      <c r="F49" s="98"/>
      <c r="G49" s="98"/>
      <c r="H49" s="98"/>
    </row>
    <row r="50" spans="1:8">
      <c r="A50" s="94">
        <v>29</v>
      </c>
      <c r="B50" s="98" t="s">
        <v>244</v>
      </c>
      <c r="C50" s="98"/>
      <c r="D50" s="308">
        <f>E31</f>
        <v>20778389</v>
      </c>
      <c r="E50" s="300">
        <f>E46</f>
        <v>0.1399</v>
      </c>
      <c r="F50" s="325">
        <f>E50*D50</f>
        <v>2906897</v>
      </c>
      <c r="G50" s="98"/>
      <c r="H50" s="98"/>
    </row>
    <row r="51" spans="1:8">
      <c r="B51" s="98"/>
      <c r="C51" s="98"/>
      <c r="D51" s="98"/>
      <c r="E51" s="98"/>
      <c r="F51" s="98" t="s">
        <v>510</v>
      </c>
      <c r="G51" s="98"/>
      <c r="H51" s="98"/>
    </row>
    <row r="52" spans="1:8">
      <c r="B52" s="98"/>
      <c r="C52" s="98"/>
      <c r="D52" s="98"/>
      <c r="E52" s="98"/>
      <c r="F52" s="98"/>
      <c r="G52" s="98"/>
      <c r="H52" s="98"/>
    </row>
  </sheetData>
  <mergeCells count="5">
    <mergeCell ref="A1:M1"/>
    <mergeCell ref="A2:M2"/>
    <mergeCell ref="A3:M3"/>
    <mergeCell ref="A5:M5"/>
    <mergeCell ref="B30:D30"/>
  </mergeCells>
  <pageMargins left="0.7" right="0.7" top="0.75" bottom="0.75" header="0.3" footer="0.3"/>
  <pageSetup scale="46" fitToHeight="0" orientation="landscape" r:id="rId1"/>
  <headerFooter>
    <oddFooter>&amp;L&amp;"Arial,Regular"&amp;10Worksheet: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theme="8" tint="-0.249977111117893"/>
  </sheetPr>
  <dimension ref="A1:N304"/>
  <sheetViews>
    <sheetView zoomScale="85" zoomScaleNormal="85" workbookViewId="0">
      <selection activeCell="F22" sqref="F22"/>
    </sheetView>
  </sheetViews>
  <sheetFormatPr defaultColWidth="8.85546875" defaultRowHeight="14.25"/>
  <cols>
    <col min="1" max="1" width="8.7109375" style="59" customWidth="1"/>
    <col min="2" max="2" width="27.42578125" style="59" customWidth="1"/>
    <col min="3" max="3" width="17.28515625" style="59" customWidth="1"/>
    <col min="4" max="4" width="14.85546875" style="59" customWidth="1"/>
    <col min="5" max="5" width="22" style="59" customWidth="1"/>
    <col min="6" max="6" width="16.85546875" style="59" bestFit="1" customWidth="1"/>
    <col min="7" max="7" width="14.42578125" style="59" customWidth="1"/>
    <col min="8" max="8" width="16.85546875" style="59" bestFit="1" customWidth="1"/>
    <col min="9" max="9" width="14.7109375" style="59" bestFit="1" customWidth="1"/>
    <col min="10" max="10" width="12.5703125" style="59" customWidth="1"/>
    <col min="11" max="12" width="12.5703125" style="294" customWidth="1"/>
    <col min="13" max="13" width="28.42578125" style="59" customWidth="1"/>
    <col min="14" max="14" width="26.140625" style="59" customWidth="1"/>
    <col min="15" max="16384" width="8.85546875" style="59"/>
  </cols>
  <sheetData>
    <row r="1" spans="1:14">
      <c r="M1" s="503" t="s">
        <v>565</v>
      </c>
    </row>
    <row r="2" spans="1:14" ht="15.75" customHeight="1">
      <c r="A2" s="574" t="str">
        <f>Index!C2</f>
        <v>Formula-based Rate Template</v>
      </c>
      <c r="B2" s="574"/>
      <c r="C2" s="574"/>
      <c r="D2" s="574"/>
      <c r="E2" s="574"/>
      <c r="F2" s="574"/>
      <c r="G2" s="574"/>
      <c r="H2" s="574"/>
      <c r="I2" s="574"/>
      <c r="J2" s="574"/>
      <c r="K2" s="574"/>
      <c r="L2" s="574"/>
      <c r="M2" s="574"/>
      <c r="N2" s="38"/>
    </row>
    <row r="3" spans="1:14" ht="15" customHeight="1">
      <c r="A3" s="574" t="str">
        <f>Index!C3</f>
        <v>City Utilities of Springfield, MO</v>
      </c>
      <c r="B3" s="574"/>
      <c r="C3" s="574"/>
      <c r="D3" s="574"/>
      <c r="E3" s="574"/>
      <c r="F3" s="574"/>
      <c r="G3" s="574"/>
      <c r="H3" s="574"/>
      <c r="I3" s="574"/>
      <c r="J3" s="574"/>
      <c r="K3" s="574"/>
      <c r="L3" s="574"/>
      <c r="M3" s="574"/>
      <c r="N3" s="38"/>
    </row>
    <row r="4" spans="1:14" ht="15" customHeight="1">
      <c r="A4" s="575" t="str">
        <f>Index!C4</f>
        <v>Using Fiscal Year 2020 Actual Financial &amp; Operating Data for Southwest Power Pool (SPP) Rates Effective 04/01/2021</v>
      </c>
      <c r="B4" s="575"/>
      <c r="C4" s="575"/>
      <c r="D4" s="575"/>
      <c r="E4" s="575"/>
      <c r="F4" s="575"/>
      <c r="G4" s="575"/>
      <c r="H4" s="575"/>
      <c r="I4" s="575"/>
      <c r="J4" s="575"/>
      <c r="K4" s="575"/>
      <c r="L4" s="575"/>
      <c r="M4" s="575"/>
      <c r="N4" s="39"/>
    </row>
    <row r="6" spans="1:14" ht="15.75">
      <c r="A6" s="235" t="s">
        <v>380</v>
      </c>
      <c r="B6" s="235"/>
      <c r="C6" s="235"/>
      <c r="D6" s="235"/>
      <c r="E6" s="235"/>
      <c r="F6" s="235"/>
      <c r="G6" s="235"/>
      <c r="H6" s="235"/>
      <c r="I6" s="235"/>
      <c r="J6" s="235"/>
      <c r="K6" s="235"/>
      <c r="L6" s="235"/>
      <c r="M6" s="235"/>
      <c r="N6" s="235"/>
    </row>
    <row r="7" spans="1:14" ht="15.75">
      <c r="A7" s="68" t="s">
        <v>597</v>
      </c>
      <c r="C7" s="217"/>
      <c r="D7" s="217"/>
      <c r="E7" s="217"/>
      <c r="F7" s="217"/>
      <c r="G7" s="231"/>
      <c r="H7" s="231"/>
      <c r="I7" s="217"/>
      <c r="J7" s="217"/>
      <c r="K7" s="383"/>
      <c r="L7" s="383"/>
      <c r="M7" s="217"/>
      <c r="N7" s="217"/>
    </row>
    <row r="8" spans="1:14" ht="15.75">
      <c r="A8" s="217"/>
      <c r="B8" s="217"/>
      <c r="C8" s="217"/>
      <c r="D8" s="217"/>
      <c r="E8" s="217"/>
      <c r="F8" s="217"/>
      <c r="G8" s="231"/>
      <c r="H8" s="231"/>
      <c r="I8" s="217"/>
      <c r="J8" s="217"/>
      <c r="K8" s="383"/>
      <c r="L8" s="383"/>
      <c r="M8" s="217"/>
      <c r="N8" s="217"/>
    </row>
    <row r="9" spans="1:14" s="61" customFormat="1" ht="15.75">
      <c r="A9" s="281" t="s">
        <v>503</v>
      </c>
      <c r="B9" s="281" t="s">
        <v>416</v>
      </c>
      <c r="C9" s="571" t="s">
        <v>417</v>
      </c>
      <c r="D9" s="571"/>
      <c r="E9" s="571"/>
      <c r="F9" s="281" t="s">
        <v>418</v>
      </c>
      <c r="G9" s="281" t="s">
        <v>419</v>
      </c>
      <c r="H9" s="281" t="s">
        <v>420</v>
      </c>
      <c r="I9" s="381" t="s">
        <v>421</v>
      </c>
      <c r="J9" s="381" t="s">
        <v>426</v>
      </c>
      <c r="K9" s="381" t="s">
        <v>427</v>
      </c>
      <c r="L9" s="504" t="s">
        <v>437</v>
      </c>
      <c r="M9" s="281"/>
      <c r="N9" s="219"/>
    </row>
    <row r="10" spans="1:14" ht="15.75">
      <c r="A10" s="276" t="s">
        <v>19</v>
      </c>
      <c r="B10" s="217"/>
      <c r="C10" s="217"/>
      <c r="D10" s="217"/>
      <c r="E10" s="217"/>
      <c r="F10" s="217"/>
      <c r="G10" s="231"/>
      <c r="H10" s="231"/>
      <c r="I10" s="217"/>
      <c r="J10" s="217"/>
      <c r="K10" s="383"/>
      <c r="L10" s="383"/>
      <c r="M10" s="217"/>
      <c r="N10" s="217"/>
    </row>
    <row r="11" spans="1:14" ht="18.75" thickBot="1">
      <c r="A11" s="94">
        <v>1</v>
      </c>
      <c r="B11" s="134" t="s">
        <v>203</v>
      </c>
      <c r="C11" s="120"/>
      <c r="D11" s="120"/>
      <c r="E11" s="120"/>
      <c r="F11" s="120"/>
      <c r="G11" s="231"/>
      <c r="H11" s="231"/>
      <c r="I11" s="120"/>
      <c r="J11" s="120"/>
      <c r="K11" s="383"/>
      <c r="L11" s="383"/>
      <c r="M11" s="120"/>
      <c r="N11" s="120"/>
    </row>
    <row r="12" spans="1:14" ht="16.5" thickBot="1">
      <c r="A12" s="94">
        <f t="shared" ref="A12" si="0">A11+1</f>
        <v>2</v>
      </c>
      <c r="B12" s="592" t="s">
        <v>466</v>
      </c>
      <c r="C12" s="593"/>
      <c r="D12" s="593"/>
      <c r="E12" s="593"/>
      <c r="F12" s="593"/>
      <c r="G12" s="593"/>
      <c r="H12" s="593"/>
      <c r="I12" s="593"/>
      <c r="J12" s="593"/>
      <c r="K12" s="593"/>
      <c r="L12" s="594"/>
    </row>
    <row r="13" spans="1:14" ht="15" thickBot="1">
      <c r="A13" s="94">
        <f t="shared" ref="A13" si="1">A12+1</f>
        <v>3</v>
      </c>
      <c r="B13" s="416" t="s">
        <v>199</v>
      </c>
      <c r="C13" s="417"/>
      <c r="D13" s="417"/>
      <c r="E13" s="417"/>
      <c r="F13" s="384" t="s">
        <v>463</v>
      </c>
      <c r="G13" s="63" t="s">
        <v>200</v>
      </c>
      <c r="H13" s="63" t="s">
        <v>576</v>
      </c>
      <c r="I13" s="63" t="s">
        <v>566</v>
      </c>
      <c r="J13" s="63" t="s">
        <v>567</v>
      </c>
      <c r="K13" s="63" t="s">
        <v>559</v>
      </c>
      <c r="L13" s="63" t="s">
        <v>556</v>
      </c>
    </row>
    <row r="14" spans="1:14">
      <c r="A14" s="94">
        <f t="shared" ref="A14" si="2">A13+1</f>
        <v>4</v>
      </c>
      <c r="B14" s="513" t="s">
        <v>477</v>
      </c>
      <c r="C14" s="513" t="s">
        <v>473</v>
      </c>
      <c r="D14" s="514"/>
      <c r="E14" s="514"/>
      <c r="F14" s="515" t="s">
        <v>472</v>
      </c>
      <c r="G14" s="516">
        <v>40483</v>
      </c>
      <c r="H14" s="517">
        <f>F$25</f>
        <v>0.2369</v>
      </c>
      <c r="I14" s="480">
        <f>VLOOKUP(F37,B45:E95,4)</f>
        <v>62943</v>
      </c>
      <c r="J14" s="480">
        <f>ROUND(H14*I14,0)+F40</f>
        <v>16478</v>
      </c>
      <c r="K14" s="480">
        <f>ROUND(J14/J$19*F$22,0)*-1</f>
        <v>-92</v>
      </c>
      <c r="L14" s="481">
        <f>J14+K14</f>
        <v>16386</v>
      </c>
    </row>
    <row r="15" spans="1:14">
      <c r="A15" s="94">
        <f t="shared" ref="A15" si="3">A14+1</f>
        <v>5</v>
      </c>
      <c r="B15" s="518" t="s">
        <v>478</v>
      </c>
      <c r="C15" s="518" t="s">
        <v>474</v>
      </c>
      <c r="D15" s="519"/>
      <c r="E15" s="519"/>
      <c r="F15" s="520" t="s">
        <v>469</v>
      </c>
      <c r="G15" s="521">
        <v>40326</v>
      </c>
      <c r="H15" s="517">
        <f>F$25</f>
        <v>0.2369</v>
      </c>
      <c r="I15" s="482">
        <f>VLOOKUP(F103,B111:E162,4)</f>
        <v>614703</v>
      </c>
      <c r="J15" s="482">
        <f>ROUND(H15*I15,0)+F106</f>
        <v>164440</v>
      </c>
      <c r="K15" s="522">
        <f>ROUND(J15/J$19*F$22,0)*-1</f>
        <v>-917</v>
      </c>
      <c r="L15" s="483">
        <f>J15+K15</f>
        <v>163523</v>
      </c>
    </row>
    <row r="16" spans="1:14">
      <c r="A16" s="94">
        <f t="shared" ref="A16" si="4">A15+1</f>
        <v>6</v>
      </c>
      <c r="B16" s="518" t="s">
        <v>616</v>
      </c>
      <c r="C16" s="518" t="s">
        <v>632</v>
      </c>
      <c r="D16" s="519"/>
      <c r="E16" s="519"/>
      <c r="F16" s="520" t="s">
        <v>469</v>
      </c>
      <c r="G16" s="521">
        <v>43836</v>
      </c>
      <c r="H16" s="523">
        <f>F$25</f>
        <v>0.2369</v>
      </c>
      <c r="I16" s="482">
        <f>VLOOKUP(F172,B180:E229,4)</f>
        <v>3119383</v>
      </c>
      <c r="J16" s="482">
        <f>ROUND(H16*I16,0)+F175</f>
        <v>818288</v>
      </c>
      <c r="K16" s="522">
        <f>ROUND(J16/J$19*F$22,0)*-1</f>
        <v>-4562</v>
      </c>
      <c r="L16" s="483">
        <f t="shared" ref="L16:L17" si="5">J16+K16</f>
        <v>813726</v>
      </c>
    </row>
    <row r="17" spans="1:14">
      <c r="A17" s="94">
        <f t="shared" ref="A17" si="6">A16+1</f>
        <v>7</v>
      </c>
      <c r="B17" s="518"/>
      <c r="C17" s="518"/>
      <c r="D17" s="519"/>
      <c r="E17" s="519"/>
      <c r="F17" s="520"/>
      <c r="G17" s="521"/>
      <c r="H17" s="523">
        <f>F$25</f>
        <v>0.2369</v>
      </c>
      <c r="I17" s="482">
        <f>VLOOKUP(F240,B248:E297,4)</f>
        <v>0</v>
      </c>
      <c r="J17" s="482">
        <f>ROUND(H17*I17,0)+F243</f>
        <v>0</v>
      </c>
      <c r="K17" s="522">
        <f>ROUND(J17/J$19*F$22,0)*-1</f>
        <v>0</v>
      </c>
      <c r="L17" s="483">
        <f t="shared" si="5"/>
        <v>0</v>
      </c>
    </row>
    <row r="18" spans="1:14">
      <c r="A18" s="94">
        <f t="shared" ref="A18" si="7">A17+1</f>
        <v>8</v>
      </c>
      <c r="B18" s="421"/>
      <c r="C18" s="421"/>
      <c r="D18" s="422"/>
      <c r="E18" s="422"/>
      <c r="F18" s="423"/>
      <c r="G18" s="424"/>
      <c r="H18" s="425"/>
      <c r="I18" s="435"/>
      <c r="J18" s="435"/>
      <c r="K18" s="435"/>
      <c r="L18" s="436"/>
    </row>
    <row r="19" spans="1:14" ht="15" customHeight="1" thickBot="1">
      <c r="A19" s="94">
        <f t="shared" ref="A19" si="8">A18+1</f>
        <v>9</v>
      </c>
      <c r="B19" s="418" t="s">
        <v>467</v>
      </c>
      <c r="C19" s="419"/>
      <c r="D19" s="419"/>
      <c r="E19" s="419"/>
      <c r="F19" s="84"/>
      <c r="G19" s="84"/>
      <c r="H19" s="64"/>
      <c r="I19" s="65">
        <f>SUM(I14:I18)</f>
        <v>3797029</v>
      </c>
      <c r="J19" s="65">
        <f>SUM(J14:J18)</f>
        <v>999206</v>
      </c>
      <c r="K19" s="65">
        <f>SUM(K14:K18)</f>
        <v>-5571</v>
      </c>
      <c r="L19" s="66">
        <f>SUM(L14:L18)</f>
        <v>993635</v>
      </c>
      <c r="M19" s="590" t="s">
        <v>513</v>
      </c>
    </row>
    <row r="20" spans="1:14">
      <c r="A20" s="94"/>
      <c r="M20" s="590"/>
      <c r="N20" s="382"/>
    </row>
    <row r="21" spans="1:14" ht="15">
      <c r="A21" s="94">
        <v>10</v>
      </c>
      <c r="B21" s="543" t="s">
        <v>592</v>
      </c>
      <c r="C21" s="544"/>
      <c r="D21" s="544"/>
      <c r="E21" s="544"/>
      <c r="F21" s="545"/>
    </row>
    <row r="22" spans="1:14" s="294" customFormat="1">
      <c r="A22" s="94">
        <f>A21+1</f>
        <v>11</v>
      </c>
      <c r="B22" s="406" t="s">
        <v>620</v>
      </c>
      <c r="C22" s="595" t="s">
        <v>633</v>
      </c>
      <c r="D22" s="595"/>
      <c r="E22" s="595"/>
      <c r="F22" s="405">
        <v>5571</v>
      </c>
    </row>
    <row r="23" spans="1:14" s="294" customFormat="1">
      <c r="A23" s="94"/>
      <c r="B23" s="136"/>
      <c r="E23" s="62"/>
      <c r="F23" s="87"/>
    </row>
    <row r="24" spans="1:14" s="294" customFormat="1">
      <c r="A24" s="94"/>
      <c r="B24" s="136"/>
      <c r="C24" s="87"/>
      <c r="D24" s="62"/>
      <c r="E24" s="62"/>
      <c r="J24" s="541"/>
    </row>
    <row r="25" spans="1:14" s="294" customFormat="1" ht="15">
      <c r="A25" s="94">
        <f>A22+1</f>
        <v>12</v>
      </c>
      <c r="B25" s="512" t="s">
        <v>560</v>
      </c>
      <c r="C25" s="87"/>
      <c r="E25" s="62"/>
      <c r="F25" s="542">
        <f>'Worksheet B'!C32</f>
        <v>0.2369</v>
      </c>
    </row>
    <row r="26" spans="1:14" s="294" customFormat="1">
      <c r="A26" s="94"/>
      <c r="B26" s="136"/>
      <c r="C26" s="87"/>
      <c r="D26" s="62"/>
      <c r="E26" s="62"/>
    </row>
    <row r="27" spans="1:14" ht="15">
      <c r="A27" s="501">
        <f>A25+1</f>
        <v>13</v>
      </c>
      <c r="B27" s="591" t="s">
        <v>595</v>
      </c>
      <c r="C27" s="591"/>
      <c r="D27" s="591"/>
      <c r="E27" s="591"/>
      <c r="F27" s="591"/>
      <c r="G27" s="591"/>
      <c r="H27" s="591"/>
      <c r="I27" s="591"/>
      <c r="J27" s="591"/>
      <c r="K27" s="591"/>
      <c r="L27" s="591"/>
      <c r="M27" s="591"/>
    </row>
    <row r="28" spans="1:14" ht="18" customHeight="1">
      <c r="A28" s="502"/>
      <c r="B28" s="459"/>
      <c r="C28" s="438"/>
      <c r="D28" s="438"/>
      <c r="E28" s="438"/>
      <c r="F28" s="438"/>
      <c r="G28" s="438"/>
      <c r="H28" s="438"/>
      <c r="I28" s="438"/>
      <c r="J28" s="438"/>
      <c r="K28" s="438"/>
      <c r="L28" s="438"/>
      <c r="M28" s="438"/>
    </row>
    <row r="29" spans="1:14" ht="18" customHeight="1">
      <c r="A29" s="502">
        <f>A27+1</f>
        <v>14</v>
      </c>
      <c r="B29" s="500" t="s">
        <v>575</v>
      </c>
      <c r="C29" s="460"/>
      <c r="D29" s="460"/>
      <c r="E29" s="438"/>
      <c r="F29" s="438"/>
      <c r="G29" s="438"/>
      <c r="H29" s="438"/>
      <c r="I29" s="438"/>
      <c r="J29" s="438"/>
      <c r="K29" s="438"/>
      <c r="L29" s="438"/>
      <c r="M29" s="503" t="s">
        <v>564</v>
      </c>
    </row>
    <row r="30" spans="1:14" ht="15.75">
      <c r="A30" s="94">
        <f>A29+1</f>
        <v>15</v>
      </c>
      <c r="B30" s="68" t="s">
        <v>468</v>
      </c>
      <c r="D30" s="67"/>
      <c r="E30" s="67"/>
      <c r="F30" s="69"/>
      <c r="G30" s="69"/>
      <c r="H30" s="69"/>
      <c r="I30" s="135"/>
      <c r="J30" s="70"/>
      <c r="K30" s="70"/>
      <c r="L30" s="70"/>
      <c r="M30" s="135"/>
    </row>
    <row r="31" spans="1:14" ht="15.75">
      <c r="A31" s="94"/>
      <c r="C31" s="68"/>
      <c r="D31" s="67"/>
      <c r="E31" s="67"/>
      <c r="F31" s="67"/>
      <c r="G31" s="67"/>
      <c r="H31" s="67"/>
      <c r="I31" s="135"/>
      <c r="J31" s="135"/>
      <c r="K31" s="135"/>
      <c r="L31" s="135"/>
      <c r="M31" s="135"/>
    </row>
    <row r="32" spans="1:14" ht="15.75">
      <c r="A32" s="94">
        <f>A30+1</f>
        <v>16</v>
      </c>
      <c r="B32" s="68" t="s">
        <v>204</v>
      </c>
      <c r="C32" s="494" t="s">
        <v>475</v>
      </c>
      <c r="D32" s="494"/>
      <c r="E32" s="494"/>
      <c r="F32" s="495"/>
      <c r="G32" s="495"/>
      <c r="H32" s="495"/>
      <c r="I32" s="494"/>
      <c r="J32" s="494"/>
      <c r="K32" s="494"/>
      <c r="L32" s="494"/>
    </row>
    <row r="33" spans="1:13" ht="15.75">
      <c r="A33" s="94">
        <f t="shared" ref="A33" si="9">A32+1</f>
        <v>17</v>
      </c>
      <c r="B33" s="68"/>
      <c r="C33" s="493"/>
      <c r="D33" s="494"/>
      <c r="E33" s="494"/>
      <c r="F33" s="495"/>
      <c r="G33" s="495"/>
      <c r="H33" s="495"/>
      <c r="I33" s="494"/>
      <c r="J33" s="494"/>
      <c r="K33" s="494"/>
      <c r="L33" s="494"/>
    </row>
    <row r="34" spans="1:13">
      <c r="A34" s="94">
        <f t="shared" ref="A34" si="10">A33+1</f>
        <v>18</v>
      </c>
      <c r="B34" s="71"/>
      <c r="C34" s="494"/>
      <c r="D34" s="494"/>
      <c r="E34" s="494"/>
      <c r="F34" s="496"/>
      <c r="G34" s="496"/>
      <c r="H34" s="496"/>
      <c r="I34" s="494"/>
      <c r="J34" s="494"/>
      <c r="K34" s="494"/>
      <c r="L34" s="494"/>
    </row>
    <row r="35" spans="1:13" ht="16.5" thickBot="1">
      <c r="A35" s="381" t="s">
        <v>503</v>
      </c>
      <c r="B35" s="381" t="s">
        <v>416</v>
      </c>
      <c r="C35" s="381" t="s">
        <v>417</v>
      </c>
      <c r="D35" s="381" t="s">
        <v>418</v>
      </c>
      <c r="E35" s="381" t="s">
        <v>419</v>
      </c>
      <c r="F35" s="381" t="s">
        <v>420</v>
      </c>
      <c r="G35" s="70"/>
      <c r="H35" s="70"/>
      <c r="I35" s="70"/>
      <c r="J35" s="70"/>
      <c r="K35" s="70"/>
      <c r="L35" s="70"/>
      <c r="M35" s="136"/>
    </row>
    <row r="36" spans="1:13" ht="15" thickBot="1">
      <c r="A36" s="94">
        <f>A34+1</f>
        <v>19</v>
      </c>
      <c r="B36" s="91" t="s">
        <v>205</v>
      </c>
      <c r="C36" s="137"/>
      <c r="D36" s="137"/>
      <c r="E36" s="137"/>
      <c r="F36" s="138"/>
      <c r="I36" s="294"/>
      <c r="J36" s="294"/>
      <c r="K36" s="59"/>
      <c r="L36" s="59"/>
    </row>
    <row r="37" spans="1:13">
      <c r="A37" s="94">
        <f t="shared" ref="A37" si="11">A36+1</f>
        <v>20</v>
      </c>
      <c r="B37" s="73" t="s">
        <v>201</v>
      </c>
      <c r="C37" s="524">
        <v>78352</v>
      </c>
      <c r="D37" s="74" t="s">
        <v>206</v>
      </c>
      <c r="E37" s="525"/>
      <c r="F37" s="526">
        <v>2020</v>
      </c>
      <c r="G37" s="136"/>
      <c r="I37" s="294"/>
      <c r="J37" s="294"/>
      <c r="K37" s="59"/>
      <c r="L37" s="59"/>
    </row>
    <row r="38" spans="1:13">
      <c r="A38" s="94">
        <f t="shared" ref="A38" si="12">A37+1</f>
        <v>21</v>
      </c>
      <c r="B38" s="73" t="s">
        <v>262</v>
      </c>
      <c r="C38" s="527">
        <v>2011</v>
      </c>
      <c r="D38" s="73"/>
      <c r="E38" s="431"/>
      <c r="F38" s="432"/>
      <c r="G38" s="136"/>
      <c r="I38" s="294"/>
      <c r="J38" s="294"/>
      <c r="K38" s="59"/>
      <c r="L38" s="59"/>
    </row>
    <row r="39" spans="1:13">
      <c r="A39" s="94">
        <f t="shared" ref="A39" si="13">A38+1</f>
        <v>22</v>
      </c>
      <c r="B39" s="73" t="s">
        <v>261</v>
      </c>
      <c r="C39" s="528">
        <v>2</v>
      </c>
      <c r="D39" s="73"/>
      <c r="E39" s="76"/>
      <c r="F39" s="77"/>
      <c r="G39" s="136"/>
      <c r="I39" s="294"/>
      <c r="J39" s="294"/>
      <c r="K39" s="59"/>
      <c r="L39" s="59"/>
    </row>
    <row r="40" spans="1:13">
      <c r="A40" s="94">
        <f t="shared" ref="A40:A42" si="14">A39+1</f>
        <v>23</v>
      </c>
      <c r="B40" s="73" t="s">
        <v>207</v>
      </c>
      <c r="C40" s="529">
        <v>50</v>
      </c>
      <c r="D40" s="78" t="s">
        <v>214</v>
      </c>
      <c r="E40" s="76"/>
      <c r="F40" s="79">
        <f>IF(C37=0,0,C37/C40)</f>
        <v>1567</v>
      </c>
      <c r="G40" s="136"/>
      <c r="I40" s="294"/>
      <c r="J40" s="294"/>
      <c r="K40" s="59"/>
      <c r="L40" s="59"/>
    </row>
    <row r="41" spans="1:13" s="294" customFormat="1">
      <c r="A41" s="94">
        <f t="shared" si="14"/>
        <v>24</v>
      </c>
      <c r="B41" s="73" t="s">
        <v>464</v>
      </c>
      <c r="C41" s="529">
        <v>539</v>
      </c>
      <c r="D41" s="78" t="s">
        <v>213</v>
      </c>
      <c r="E41" s="76"/>
      <c r="F41" s="79"/>
      <c r="G41" s="136"/>
    </row>
    <row r="42" spans="1:13" ht="15" thickBot="1">
      <c r="A42" s="94">
        <f t="shared" si="14"/>
        <v>25</v>
      </c>
      <c r="B42" s="73" t="s">
        <v>465</v>
      </c>
      <c r="C42" s="530">
        <v>10687</v>
      </c>
      <c r="D42" s="531"/>
      <c r="E42" s="532"/>
      <c r="F42" s="393"/>
      <c r="G42" s="80"/>
      <c r="I42" s="294"/>
      <c r="J42" s="294"/>
      <c r="K42" s="59"/>
      <c r="L42" s="59"/>
    </row>
    <row r="43" spans="1:13">
      <c r="A43" s="94">
        <f t="shared" ref="A43" si="15">A42+1</f>
        <v>26</v>
      </c>
      <c r="B43" s="81" t="s">
        <v>201</v>
      </c>
      <c r="C43" s="82" t="s">
        <v>588</v>
      </c>
      <c r="D43" s="82" t="s">
        <v>208</v>
      </c>
      <c r="E43" s="82" t="s">
        <v>209</v>
      </c>
      <c r="F43" s="426"/>
      <c r="H43" s="83"/>
      <c r="I43" s="83"/>
      <c r="J43" s="83"/>
      <c r="K43" s="59"/>
      <c r="L43" s="59"/>
    </row>
    <row r="44" spans="1:13" ht="15.75" customHeight="1" thickBot="1">
      <c r="A44" s="94">
        <f t="shared" ref="A44" si="16">A43+1</f>
        <v>27</v>
      </c>
      <c r="B44" s="394" t="s">
        <v>210</v>
      </c>
      <c r="C44" s="395" t="s">
        <v>211</v>
      </c>
      <c r="D44" s="395" t="s">
        <v>212</v>
      </c>
      <c r="E44" s="395" t="s">
        <v>211</v>
      </c>
      <c r="F44" s="427"/>
      <c r="H44" s="83"/>
      <c r="I44" s="83"/>
      <c r="J44" s="83"/>
      <c r="K44" s="59"/>
      <c r="L44" s="59"/>
    </row>
    <row r="45" spans="1:13">
      <c r="A45" s="94">
        <f t="shared" ref="A45" si="17">A44+1</f>
        <v>28</v>
      </c>
      <c r="B45" s="85">
        <f>IF(C38= "","-",C38)</f>
        <v>2011</v>
      </c>
      <c r="C45" s="486">
        <f>C37</f>
        <v>78352</v>
      </c>
      <c r="D45" s="486">
        <f>F40*(12-C39)/12</f>
        <v>1306</v>
      </c>
      <c r="E45" s="86">
        <f>C45-D45</f>
        <v>77046</v>
      </c>
      <c r="F45" s="428"/>
      <c r="H45" s="87"/>
      <c r="I45" s="87"/>
      <c r="J45" s="87"/>
      <c r="K45" s="59"/>
      <c r="L45" s="59"/>
    </row>
    <row r="46" spans="1:13">
      <c r="A46" s="94">
        <f t="shared" ref="A46" si="18">A45+1</f>
        <v>29</v>
      </c>
      <c r="B46" s="85">
        <f>B45+1</f>
        <v>2012</v>
      </c>
      <c r="C46" s="487">
        <f>E45</f>
        <v>77046</v>
      </c>
      <c r="D46" s="487">
        <f t="shared" ref="D46:D77" si="19">$F$40</f>
        <v>1567</v>
      </c>
      <c r="E46" s="279">
        <f t="shared" ref="E46:E95" si="20">C46-D46</f>
        <v>75479</v>
      </c>
      <c r="F46" s="429"/>
      <c r="H46" s="87"/>
      <c r="I46" s="87"/>
      <c r="J46" s="87"/>
      <c r="K46" s="59"/>
      <c r="L46" s="59"/>
    </row>
    <row r="47" spans="1:13">
      <c r="A47" s="94">
        <f t="shared" ref="A47" si="21">A46+1</f>
        <v>30</v>
      </c>
      <c r="B47" s="85">
        <f t="shared" ref="B47:B94" si="22">B46+1</f>
        <v>2013</v>
      </c>
      <c r="C47" s="487">
        <f t="shared" ref="C47:C94" si="23">E46</f>
        <v>75479</v>
      </c>
      <c r="D47" s="487">
        <f t="shared" si="19"/>
        <v>1567</v>
      </c>
      <c r="E47" s="279">
        <f t="shared" si="20"/>
        <v>73912</v>
      </c>
      <c r="F47" s="429"/>
      <c r="H47" s="87"/>
      <c r="I47" s="87"/>
      <c r="J47" s="87"/>
      <c r="K47" s="59"/>
      <c r="L47" s="59"/>
    </row>
    <row r="48" spans="1:13">
      <c r="A48" s="94">
        <f t="shared" ref="A48" si="24">A47+1</f>
        <v>31</v>
      </c>
      <c r="B48" s="85">
        <f t="shared" si="22"/>
        <v>2014</v>
      </c>
      <c r="C48" s="487">
        <f t="shared" si="23"/>
        <v>73912</v>
      </c>
      <c r="D48" s="487">
        <f t="shared" si="19"/>
        <v>1567</v>
      </c>
      <c r="E48" s="279">
        <f t="shared" si="20"/>
        <v>72345</v>
      </c>
      <c r="F48" s="429"/>
      <c r="H48" s="86"/>
      <c r="I48" s="86"/>
      <c r="J48" s="86"/>
      <c r="K48" s="59"/>
      <c r="L48" s="59"/>
    </row>
    <row r="49" spans="1:12">
      <c r="A49" s="94">
        <f t="shared" ref="A49" si="25">A48+1</f>
        <v>32</v>
      </c>
      <c r="B49" s="85">
        <f t="shared" si="22"/>
        <v>2015</v>
      </c>
      <c r="C49" s="487">
        <f t="shared" si="23"/>
        <v>72345</v>
      </c>
      <c r="D49" s="487">
        <f t="shared" si="19"/>
        <v>1567</v>
      </c>
      <c r="E49" s="279">
        <f t="shared" si="20"/>
        <v>70778</v>
      </c>
      <c r="F49" s="429"/>
      <c r="H49" s="86"/>
      <c r="I49" s="86"/>
      <c r="J49" s="86"/>
      <c r="K49" s="59"/>
      <c r="L49" s="59"/>
    </row>
    <row r="50" spans="1:12">
      <c r="A50" s="94">
        <f t="shared" ref="A50" si="26">A49+1</f>
        <v>33</v>
      </c>
      <c r="B50" s="85">
        <f t="shared" si="22"/>
        <v>2016</v>
      </c>
      <c r="C50" s="487">
        <f t="shared" si="23"/>
        <v>70778</v>
      </c>
      <c r="D50" s="487">
        <f t="shared" si="19"/>
        <v>1567</v>
      </c>
      <c r="E50" s="279">
        <f t="shared" si="20"/>
        <v>69211</v>
      </c>
      <c r="F50" s="429"/>
      <c r="H50" s="86"/>
      <c r="I50" s="86"/>
      <c r="J50" s="86"/>
      <c r="K50" s="59"/>
      <c r="L50" s="59"/>
    </row>
    <row r="51" spans="1:12">
      <c r="A51" s="94">
        <f t="shared" ref="A51" si="27">A50+1</f>
        <v>34</v>
      </c>
      <c r="B51" s="85">
        <f t="shared" si="22"/>
        <v>2017</v>
      </c>
      <c r="C51" s="487">
        <f t="shared" si="23"/>
        <v>69211</v>
      </c>
      <c r="D51" s="487">
        <f t="shared" si="19"/>
        <v>1567</v>
      </c>
      <c r="E51" s="279">
        <f t="shared" si="20"/>
        <v>67644</v>
      </c>
      <c r="F51" s="429"/>
      <c r="H51" s="86"/>
      <c r="I51" s="86"/>
      <c r="J51" s="86"/>
      <c r="K51" s="59"/>
      <c r="L51" s="59"/>
    </row>
    <row r="52" spans="1:12">
      <c r="A52" s="94">
        <f t="shared" ref="A52" si="28">A51+1</f>
        <v>35</v>
      </c>
      <c r="B52" s="85">
        <f t="shared" si="22"/>
        <v>2018</v>
      </c>
      <c r="C52" s="487">
        <f t="shared" si="23"/>
        <v>67644</v>
      </c>
      <c r="D52" s="487">
        <f t="shared" si="19"/>
        <v>1567</v>
      </c>
      <c r="E52" s="279">
        <f t="shared" si="20"/>
        <v>66077</v>
      </c>
      <c r="F52" s="429"/>
      <c r="H52" s="86"/>
      <c r="I52" s="86"/>
      <c r="J52" s="86"/>
      <c r="K52" s="59"/>
      <c r="L52" s="59"/>
    </row>
    <row r="53" spans="1:12">
      <c r="A53" s="94">
        <f t="shared" ref="A53" si="29">A52+1</f>
        <v>36</v>
      </c>
      <c r="B53" s="85">
        <f t="shared" si="22"/>
        <v>2019</v>
      </c>
      <c r="C53" s="487">
        <f t="shared" si="23"/>
        <v>66077</v>
      </c>
      <c r="D53" s="487">
        <f t="shared" si="19"/>
        <v>1567</v>
      </c>
      <c r="E53" s="279">
        <f t="shared" si="20"/>
        <v>64510</v>
      </c>
      <c r="F53" s="429"/>
      <c r="H53" s="86"/>
      <c r="I53" s="86"/>
      <c r="J53" s="86"/>
      <c r="K53" s="59"/>
      <c r="L53" s="59"/>
    </row>
    <row r="54" spans="1:12">
      <c r="A54" s="94">
        <f t="shared" ref="A54" si="30">A53+1</f>
        <v>37</v>
      </c>
      <c r="B54" s="85">
        <f t="shared" si="22"/>
        <v>2020</v>
      </c>
      <c r="C54" s="487">
        <f t="shared" si="23"/>
        <v>64510</v>
      </c>
      <c r="D54" s="487">
        <f t="shared" si="19"/>
        <v>1567</v>
      </c>
      <c r="E54" s="279">
        <f t="shared" si="20"/>
        <v>62943</v>
      </c>
      <c r="F54" s="429"/>
      <c r="H54" s="86"/>
      <c r="I54" s="86"/>
      <c r="J54" s="86"/>
      <c r="K54" s="59"/>
      <c r="L54" s="59"/>
    </row>
    <row r="55" spans="1:12">
      <c r="A55" s="94">
        <f t="shared" ref="A55" si="31">A54+1</f>
        <v>38</v>
      </c>
      <c r="B55" s="85">
        <f t="shared" si="22"/>
        <v>2021</v>
      </c>
      <c r="C55" s="487">
        <f t="shared" si="23"/>
        <v>62943</v>
      </c>
      <c r="D55" s="487">
        <f t="shared" si="19"/>
        <v>1567</v>
      </c>
      <c r="E55" s="279">
        <f t="shared" si="20"/>
        <v>61376</v>
      </c>
      <c r="F55" s="429"/>
      <c r="H55" s="86"/>
      <c r="I55" s="86"/>
      <c r="J55" s="86"/>
      <c r="K55" s="59"/>
      <c r="L55" s="59"/>
    </row>
    <row r="56" spans="1:12">
      <c r="A56" s="94">
        <f t="shared" ref="A56" si="32">A55+1</f>
        <v>39</v>
      </c>
      <c r="B56" s="85">
        <f t="shared" si="22"/>
        <v>2022</v>
      </c>
      <c r="C56" s="487">
        <f t="shared" si="23"/>
        <v>61376</v>
      </c>
      <c r="D56" s="487">
        <f t="shared" si="19"/>
        <v>1567</v>
      </c>
      <c r="E56" s="279">
        <f t="shared" si="20"/>
        <v>59809</v>
      </c>
      <c r="F56" s="429"/>
      <c r="H56" s="86"/>
      <c r="I56" s="86"/>
      <c r="J56" s="86"/>
      <c r="K56" s="59"/>
      <c r="L56" s="59"/>
    </row>
    <row r="57" spans="1:12">
      <c r="A57" s="94">
        <f t="shared" ref="A57" si="33">A56+1</f>
        <v>40</v>
      </c>
      <c r="B57" s="85">
        <f t="shared" si="22"/>
        <v>2023</v>
      </c>
      <c r="C57" s="487">
        <f t="shared" si="23"/>
        <v>59809</v>
      </c>
      <c r="D57" s="487">
        <f t="shared" si="19"/>
        <v>1567</v>
      </c>
      <c r="E57" s="279">
        <f t="shared" si="20"/>
        <v>58242</v>
      </c>
      <c r="F57" s="429"/>
      <c r="H57" s="86"/>
      <c r="I57" s="86"/>
      <c r="J57" s="86"/>
      <c r="K57" s="59"/>
      <c r="L57" s="59"/>
    </row>
    <row r="58" spans="1:12">
      <c r="A58" s="94">
        <f t="shared" ref="A58" si="34">A57+1</f>
        <v>41</v>
      </c>
      <c r="B58" s="85">
        <f t="shared" si="22"/>
        <v>2024</v>
      </c>
      <c r="C58" s="487">
        <f t="shared" si="23"/>
        <v>58242</v>
      </c>
      <c r="D58" s="487">
        <f t="shared" si="19"/>
        <v>1567</v>
      </c>
      <c r="E58" s="279">
        <f t="shared" si="20"/>
        <v>56675</v>
      </c>
      <c r="F58" s="429"/>
      <c r="H58" s="86"/>
      <c r="I58" s="86"/>
      <c r="J58" s="86"/>
      <c r="K58" s="59"/>
      <c r="L58" s="59"/>
    </row>
    <row r="59" spans="1:12">
      <c r="A59" s="94">
        <f t="shared" ref="A59" si="35">A58+1</f>
        <v>42</v>
      </c>
      <c r="B59" s="85">
        <f t="shared" si="22"/>
        <v>2025</v>
      </c>
      <c r="C59" s="487">
        <f t="shared" si="23"/>
        <v>56675</v>
      </c>
      <c r="D59" s="487">
        <f t="shared" si="19"/>
        <v>1567</v>
      </c>
      <c r="E59" s="279">
        <f t="shared" si="20"/>
        <v>55108</v>
      </c>
      <c r="F59" s="429"/>
      <c r="H59" s="86"/>
      <c r="I59" s="86"/>
      <c r="J59" s="86"/>
      <c r="K59" s="59"/>
      <c r="L59" s="59"/>
    </row>
    <row r="60" spans="1:12">
      <c r="A60" s="94">
        <f t="shared" ref="A60" si="36">A59+1</f>
        <v>43</v>
      </c>
      <c r="B60" s="85">
        <f t="shared" si="22"/>
        <v>2026</v>
      </c>
      <c r="C60" s="487">
        <f t="shared" si="23"/>
        <v>55108</v>
      </c>
      <c r="D60" s="487">
        <f t="shared" si="19"/>
        <v>1567</v>
      </c>
      <c r="E60" s="279">
        <f t="shared" si="20"/>
        <v>53541</v>
      </c>
      <c r="F60" s="429"/>
      <c r="H60" s="86"/>
      <c r="I60" s="86"/>
      <c r="J60" s="86"/>
      <c r="K60" s="59"/>
      <c r="L60" s="59"/>
    </row>
    <row r="61" spans="1:12">
      <c r="A61" s="94">
        <f t="shared" ref="A61" si="37">A60+1</f>
        <v>44</v>
      </c>
      <c r="B61" s="85">
        <f t="shared" si="22"/>
        <v>2027</v>
      </c>
      <c r="C61" s="487">
        <f t="shared" si="23"/>
        <v>53541</v>
      </c>
      <c r="D61" s="487">
        <f t="shared" si="19"/>
        <v>1567</v>
      </c>
      <c r="E61" s="279">
        <f t="shared" si="20"/>
        <v>51974</v>
      </c>
      <c r="F61" s="429"/>
      <c r="H61" s="86"/>
      <c r="I61" s="86"/>
      <c r="J61" s="86"/>
      <c r="K61" s="59"/>
      <c r="L61" s="59"/>
    </row>
    <row r="62" spans="1:12">
      <c r="A62" s="94">
        <f t="shared" ref="A62" si="38">A61+1</f>
        <v>45</v>
      </c>
      <c r="B62" s="85">
        <f t="shared" si="22"/>
        <v>2028</v>
      </c>
      <c r="C62" s="487">
        <f t="shared" si="23"/>
        <v>51974</v>
      </c>
      <c r="D62" s="487">
        <f t="shared" si="19"/>
        <v>1567</v>
      </c>
      <c r="E62" s="279">
        <f t="shared" si="20"/>
        <v>50407</v>
      </c>
      <c r="F62" s="429"/>
      <c r="H62" s="86"/>
      <c r="I62" s="86"/>
      <c r="J62" s="86"/>
      <c r="K62" s="59"/>
      <c r="L62" s="59"/>
    </row>
    <row r="63" spans="1:12">
      <c r="A63" s="94">
        <f t="shared" ref="A63" si="39">A62+1</f>
        <v>46</v>
      </c>
      <c r="B63" s="85">
        <f t="shared" si="22"/>
        <v>2029</v>
      </c>
      <c r="C63" s="487">
        <f t="shared" si="23"/>
        <v>50407</v>
      </c>
      <c r="D63" s="487">
        <f t="shared" si="19"/>
        <v>1567</v>
      </c>
      <c r="E63" s="279">
        <f t="shared" si="20"/>
        <v>48840</v>
      </c>
      <c r="F63" s="429"/>
      <c r="H63" s="86"/>
      <c r="I63" s="86"/>
      <c r="J63" s="86"/>
      <c r="K63" s="59"/>
      <c r="L63" s="59"/>
    </row>
    <row r="64" spans="1:12">
      <c r="A64" s="94">
        <f t="shared" ref="A64" si="40">A63+1</f>
        <v>47</v>
      </c>
      <c r="B64" s="85">
        <f t="shared" si="22"/>
        <v>2030</v>
      </c>
      <c r="C64" s="487">
        <f t="shared" si="23"/>
        <v>48840</v>
      </c>
      <c r="D64" s="487">
        <f t="shared" si="19"/>
        <v>1567</v>
      </c>
      <c r="E64" s="279">
        <f t="shared" si="20"/>
        <v>47273</v>
      </c>
      <c r="F64" s="429"/>
      <c r="H64" s="86"/>
      <c r="I64" s="86"/>
      <c r="J64" s="86"/>
      <c r="K64" s="59"/>
      <c r="L64" s="59"/>
    </row>
    <row r="65" spans="1:12">
      <c r="A65" s="94">
        <f t="shared" ref="A65" si="41">A64+1</f>
        <v>48</v>
      </c>
      <c r="B65" s="85">
        <f t="shared" si="22"/>
        <v>2031</v>
      </c>
      <c r="C65" s="487">
        <f t="shared" si="23"/>
        <v>47273</v>
      </c>
      <c r="D65" s="487">
        <f t="shared" si="19"/>
        <v>1567</v>
      </c>
      <c r="E65" s="279">
        <f t="shared" si="20"/>
        <v>45706</v>
      </c>
      <c r="F65" s="429"/>
      <c r="H65" s="86"/>
      <c r="I65" s="86"/>
      <c r="J65" s="86"/>
      <c r="K65" s="59"/>
      <c r="L65" s="59"/>
    </row>
    <row r="66" spans="1:12">
      <c r="A66" s="94">
        <f t="shared" ref="A66" si="42">A65+1</f>
        <v>49</v>
      </c>
      <c r="B66" s="85">
        <f t="shared" si="22"/>
        <v>2032</v>
      </c>
      <c r="C66" s="487">
        <f t="shared" si="23"/>
        <v>45706</v>
      </c>
      <c r="D66" s="487">
        <f t="shared" si="19"/>
        <v>1567</v>
      </c>
      <c r="E66" s="279">
        <f t="shared" si="20"/>
        <v>44139</v>
      </c>
      <c r="F66" s="429"/>
      <c r="H66" s="86"/>
      <c r="I66" s="86"/>
      <c r="J66" s="86"/>
      <c r="K66" s="59"/>
      <c r="L66" s="59"/>
    </row>
    <row r="67" spans="1:12">
      <c r="A67" s="94">
        <f t="shared" ref="A67" si="43">A66+1</f>
        <v>50</v>
      </c>
      <c r="B67" s="85">
        <f t="shared" si="22"/>
        <v>2033</v>
      </c>
      <c r="C67" s="487">
        <f t="shared" si="23"/>
        <v>44139</v>
      </c>
      <c r="D67" s="487">
        <f t="shared" si="19"/>
        <v>1567</v>
      </c>
      <c r="E67" s="279">
        <f t="shared" si="20"/>
        <v>42572</v>
      </c>
      <c r="F67" s="429"/>
      <c r="H67" s="86"/>
      <c r="I67" s="86"/>
      <c r="J67" s="86"/>
      <c r="K67" s="59"/>
      <c r="L67" s="59"/>
    </row>
    <row r="68" spans="1:12">
      <c r="A68" s="94">
        <f t="shared" ref="A68" si="44">A67+1</f>
        <v>51</v>
      </c>
      <c r="B68" s="85">
        <f t="shared" si="22"/>
        <v>2034</v>
      </c>
      <c r="C68" s="487">
        <f t="shared" si="23"/>
        <v>42572</v>
      </c>
      <c r="D68" s="487">
        <f t="shared" si="19"/>
        <v>1567</v>
      </c>
      <c r="E68" s="279">
        <f t="shared" si="20"/>
        <v>41005</v>
      </c>
      <c r="F68" s="429"/>
      <c r="H68" s="86"/>
      <c r="I68" s="86"/>
      <c r="J68" s="86"/>
      <c r="K68" s="59"/>
      <c r="L68" s="59"/>
    </row>
    <row r="69" spans="1:12">
      <c r="A69" s="94">
        <f t="shared" ref="A69" si="45">A68+1</f>
        <v>52</v>
      </c>
      <c r="B69" s="85">
        <f t="shared" si="22"/>
        <v>2035</v>
      </c>
      <c r="C69" s="487">
        <f t="shared" si="23"/>
        <v>41005</v>
      </c>
      <c r="D69" s="487">
        <f t="shared" si="19"/>
        <v>1567</v>
      </c>
      <c r="E69" s="279">
        <f t="shared" si="20"/>
        <v>39438</v>
      </c>
      <c r="F69" s="429"/>
      <c r="H69" s="86"/>
      <c r="I69" s="86"/>
      <c r="J69" s="86"/>
      <c r="K69" s="59"/>
      <c r="L69" s="59"/>
    </row>
    <row r="70" spans="1:12">
      <c r="A70" s="94">
        <f>A69+1</f>
        <v>53</v>
      </c>
      <c r="B70" s="85">
        <f t="shared" si="22"/>
        <v>2036</v>
      </c>
      <c r="C70" s="487">
        <f t="shared" si="23"/>
        <v>39438</v>
      </c>
      <c r="D70" s="487">
        <f t="shared" si="19"/>
        <v>1567</v>
      </c>
      <c r="E70" s="279">
        <f t="shared" si="20"/>
        <v>37871</v>
      </c>
      <c r="F70" s="429"/>
      <c r="H70" s="86"/>
      <c r="I70" s="86"/>
      <c r="J70" s="86"/>
      <c r="K70" s="59"/>
      <c r="L70" s="59"/>
    </row>
    <row r="71" spans="1:12">
      <c r="A71" s="94">
        <f t="shared" ref="A71:A133" si="46">A70+1</f>
        <v>54</v>
      </c>
      <c r="B71" s="85">
        <f t="shared" si="22"/>
        <v>2037</v>
      </c>
      <c r="C71" s="487">
        <f t="shared" si="23"/>
        <v>37871</v>
      </c>
      <c r="D71" s="487">
        <f t="shared" si="19"/>
        <v>1567</v>
      </c>
      <c r="E71" s="279">
        <f t="shared" si="20"/>
        <v>36304</v>
      </c>
      <c r="F71" s="429"/>
      <c r="H71" s="86"/>
      <c r="I71" s="86"/>
      <c r="J71" s="86"/>
      <c r="K71" s="59"/>
      <c r="L71" s="59"/>
    </row>
    <row r="72" spans="1:12">
      <c r="A72" s="94">
        <f t="shared" si="46"/>
        <v>55</v>
      </c>
      <c r="B72" s="85">
        <f t="shared" si="22"/>
        <v>2038</v>
      </c>
      <c r="C72" s="487">
        <f t="shared" si="23"/>
        <v>36304</v>
      </c>
      <c r="D72" s="487">
        <f t="shared" si="19"/>
        <v>1567</v>
      </c>
      <c r="E72" s="279">
        <f t="shared" si="20"/>
        <v>34737</v>
      </c>
      <c r="F72" s="429"/>
      <c r="H72" s="86"/>
      <c r="I72" s="86"/>
      <c r="J72" s="86"/>
      <c r="K72" s="59"/>
      <c r="L72" s="59"/>
    </row>
    <row r="73" spans="1:12">
      <c r="A73" s="94">
        <f t="shared" si="46"/>
        <v>56</v>
      </c>
      <c r="B73" s="85">
        <f t="shared" si="22"/>
        <v>2039</v>
      </c>
      <c r="C73" s="487">
        <f t="shared" si="23"/>
        <v>34737</v>
      </c>
      <c r="D73" s="487">
        <f t="shared" si="19"/>
        <v>1567</v>
      </c>
      <c r="E73" s="279">
        <f t="shared" si="20"/>
        <v>33170</v>
      </c>
      <c r="F73" s="429"/>
      <c r="H73" s="86"/>
      <c r="I73" s="86"/>
      <c r="J73" s="86"/>
      <c r="K73" s="59"/>
      <c r="L73" s="59"/>
    </row>
    <row r="74" spans="1:12">
      <c r="A74" s="94">
        <f t="shared" si="46"/>
        <v>57</v>
      </c>
      <c r="B74" s="85">
        <f t="shared" si="22"/>
        <v>2040</v>
      </c>
      <c r="C74" s="487">
        <f t="shared" si="23"/>
        <v>33170</v>
      </c>
      <c r="D74" s="487">
        <f t="shared" si="19"/>
        <v>1567</v>
      </c>
      <c r="E74" s="279">
        <f t="shared" si="20"/>
        <v>31603</v>
      </c>
      <c r="F74" s="429"/>
      <c r="H74" s="86"/>
      <c r="I74" s="86"/>
      <c r="J74" s="86"/>
      <c r="K74" s="59"/>
      <c r="L74" s="59"/>
    </row>
    <row r="75" spans="1:12">
      <c r="A75" s="94">
        <f t="shared" si="46"/>
        <v>58</v>
      </c>
      <c r="B75" s="85">
        <f t="shared" si="22"/>
        <v>2041</v>
      </c>
      <c r="C75" s="487">
        <f t="shared" si="23"/>
        <v>31603</v>
      </c>
      <c r="D75" s="487">
        <f t="shared" si="19"/>
        <v>1567</v>
      </c>
      <c r="E75" s="279">
        <f t="shared" si="20"/>
        <v>30036</v>
      </c>
      <c r="F75" s="429"/>
      <c r="H75" s="86"/>
      <c r="I75" s="86"/>
      <c r="J75" s="86"/>
      <c r="K75" s="59"/>
      <c r="L75" s="59"/>
    </row>
    <row r="76" spans="1:12">
      <c r="A76" s="94">
        <f t="shared" si="46"/>
        <v>59</v>
      </c>
      <c r="B76" s="85">
        <f t="shared" si="22"/>
        <v>2042</v>
      </c>
      <c r="C76" s="487">
        <f t="shared" si="23"/>
        <v>30036</v>
      </c>
      <c r="D76" s="487">
        <f t="shared" si="19"/>
        <v>1567</v>
      </c>
      <c r="E76" s="279">
        <f t="shared" si="20"/>
        <v>28469</v>
      </c>
      <c r="F76" s="429"/>
      <c r="H76" s="86"/>
      <c r="I76" s="86"/>
      <c r="J76" s="86"/>
      <c r="K76" s="59"/>
      <c r="L76" s="59"/>
    </row>
    <row r="77" spans="1:12">
      <c r="A77" s="94">
        <f t="shared" si="46"/>
        <v>60</v>
      </c>
      <c r="B77" s="85">
        <f t="shared" si="22"/>
        <v>2043</v>
      </c>
      <c r="C77" s="487">
        <f t="shared" si="23"/>
        <v>28469</v>
      </c>
      <c r="D77" s="487">
        <f t="shared" si="19"/>
        <v>1567</v>
      </c>
      <c r="E77" s="279">
        <f t="shared" si="20"/>
        <v>26902</v>
      </c>
      <c r="F77" s="429"/>
      <c r="H77" s="86"/>
      <c r="I77" s="86"/>
      <c r="J77" s="86"/>
      <c r="K77" s="59"/>
      <c r="L77" s="59"/>
    </row>
    <row r="78" spans="1:12">
      <c r="A78" s="94">
        <f t="shared" si="46"/>
        <v>61</v>
      </c>
      <c r="B78" s="85">
        <f t="shared" si="22"/>
        <v>2044</v>
      </c>
      <c r="C78" s="487">
        <f t="shared" si="23"/>
        <v>26902</v>
      </c>
      <c r="D78" s="487">
        <f t="shared" ref="D78:D94" si="47">$F$40</f>
        <v>1567</v>
      </c>
      <c r="E78" s="279">
        <f t="shared" si="20"/>
        <v>25335</v>
      </c>
      <c r="F78" s="429"/>
      <c r="H78" s="86"/>
      <c r="I78" s="86"/>
      <c r="J78" s="86"/>
      <c r="K78" s="59"/>
      <c r="L78" s="59"/>
    </row>
    <row r="79" spans="1:12">
      <c r="A79" s="94">
        <f t="shared" si="46"/>
        <v>62</v>
      </c>
      <c r="B79" s="85">
        <f t="shared" si="22"/>
        <v>2045</v>
      </c>
      <c r="C79" s="487">
        <f t="shared" si="23"/>
        <v>25335</v>
      </c>
      <c r="D79" s="487">
        <f t="shared" si="47"/>
        <v>1567</v>
      </c>
      <c r="E79" s="279">
        <f t="shared" si="20"/>
        <v>23768</v>
      </c>
      <c r="F79" s="429"/>
      <c r="H79" s="86"/>
      <c r="I79" s="86"/>
      <c r="J79" s="86"/>
      <c r="K79" s="59"/>
      <c r="L79" s="59"/>
    </row>
    <row r="80" spans="1:12">
      <c r="A80" s="94">
        <f t="shared" si="46"/>
        <v>63</v>
      </c>
      <c r="B80" s="85">
        <f t="shared" si="22"/>
        <v>2046</v>
      </c>
      <c r="C80" s="487">
        <f t="shared" si="23"/>
        <v>23768</v>
      </c>
      <c r="D80" s="487">
        <f t="shared" si="47"/>
        <v>1567</v>
      </c>
      <c r="E80" s="279">
        <f t="shared" si="20"/>
        <v>22201</v>
      </c>
      <c r="F80" s="429"/>
      <c r="H80" s="86"/>
      <c r="I80" s="86"/>
      <c r="J80" s="86"/>
      <c r="K80" s="59"/>
      <c r="L80" s="59"/>
    </row>
    <row r="81" spans="1:12">
      <c r="A81" s="94">
        <f t="shared" si="46"/>
        <v>64</v>
      </c>
      <c r="B81" s="85">
        <f t="shared" si="22"/>
        <v>2047</v>
      </c>
      <c r="C81" s="487">
        <f t="shared" si="23"/>
        <v>22201</v>
      </c>
      <c r="D81" s="487">
        <f t="shared" si="47"/>
        <v>1567</v>
      </c>
      <c r="E81" s="279">
        <f t="shared" si="20"/>
        <v>20634</v>
      </c>
      <c r="F81" s="429"/>
      <c r="H81" s="86"/>
      <c r="I81" s="86"/>
      <c r="J81" s="86"/>
      <c r="K81" s="59"/>
      <c r="L81" s="59"/>
    </row>
    <row r="82" spans="1:12">
      <c r="A82" s="94">
        <f t="shared" si="46"/>
        <v>65</v>
      </c>
      <c r="B82" s="85">
        <f t="shared" si="22"/>
        <v>2048</v>
      </c>
      <c r="C82" s="487">
        <f t="shared" si="23"/>
        <v>20634</v>
      </c>
      <c r="D82" s="487">
        <f t="shared" si="47"/>
        <v>1567</v>
      </c>
      <c r="E82" s="279">
        <f t="shared" si="20"/>
        <v>19067</v>
      </c>
      <c r="F82" s="429"/>
      <c r="H82" s="86"/>
      <c r="I82" s="86"/>
      <c r="J82" s="86"/>
      <c r="K82" s="59"/>
      <c r="L82" s="59"/>
    </row>
    <row r="83" spans="1:12">
      <c r="A83" s="94">
        <f t="shared" si="46"/>
        <v>66</v>
      </c>
      <c r="B83" s="85">
        <f t="shared" si="22"/>
        <v>2049</v>
      </c>
      <c r="C83" s="487">
        <f t="shared" si="23"/>
        <v>19067</v>
      </c>
      <c r="D83" s="487">
        <f t="shared" si="47"/>
        <v>1567</v>
      </c>
      <c r="E83" s="279">
        <f t="shared" si="20"/>
        <v>17500</v>
      </c>
      <c r="F83" s="429"/>
      <c r="H83" s="86"/>
      <c r="I83" s="86"/>
      <c r="J83" s="86"/>
      <c r="K83" s="59"/>
      <c r="L83" s="59"/>
    </row>
    <row r="84" spans="1:12">
      <c r="A84" s="94">
        <f t="shared" si="46"/>
        <v>67</v>
      </c>
      <c r="B84" s="85">
        <f t="shared" si="22"/>
        <v>2050</v>
      </c>
      <c r="C84" s="487">
        <f t="shared" si="23"/>
        <v>17500</v>
      </c>
      <c r="D84" s="487">
        <f t="shared" si="47"/>
        <v>1567</v>
      </c>
      <c r="E84" s="279">
        <f t="shared" si="20"/>
        <v>15933</v>
      </c>
      <c r="F84" s="429"/>
      <c r="H84" s="86"/>
      <c r="I84" s="86"/>
      <c r="J84" s="86"/>
      <c r="K84" s="59"/>
      <c r="L84" s="59"/>
    </row>
    <row r="85" spans="1:12">
      <c r="A85" s="94">
        <f t="shared" si="46"/>
        <v>68</v>
      </c>
      <c r="B85" s="85">
        <f t="shared" si="22"/>
        <v>2051</v>
      </c>
      <c r="C85" s="487">
        <f t="shared" si="23"/>
        <v>15933</v>
      </c>
      <c r="D85" s="487">
        <f t="shared" si="47"/>
        <v>1567</v>
      </c>
      <c r="E85" s="279">
        <f t="shared" si="20"/>
        <v>14366</v>
      </c>
      <c r="F85" s="429"/>
      <c r="H85" s="86"/>
      <c r="I85" s="86"/>
      <c r="J85" s="86"/>
      <c r="K85" s="59"/>
      <c r="L85" s="59"/>
    </row>
    <row r="86" spans="1:12">
      <c r="A86" s="94">
        <f t="shared" si="46"/>
        <v>69</v>
      </c>
      <c r="B86" s="85">
        <f t="shared" si="22"/>
        <v>2052</v>
      </c>
      <c r="C86" s="487">
        <f t="shared" si="23"/>
        <v>14366</v>
      </c>
      <c r="D86" s="487">
        <f t="shared" si="47"/>
        <v>1567</v>
      </c>
      <c r="E86" s="279">
        <f t="shared" si="20"/>
        <v>12799</v>
      </c>
      <c r="F86" s="429"/>
      <c r="H86" s="86"/>
      <c r="I86" s="86"/>
      <c r="J86" s="86"/>
      <c r="K86" s="59"/>
      <c r="L86" s="59"/>
    </row>
    <row r="87" spans="1:12">
      <c r="A87" s="94">
        <f t="shared" si="46"/>
        <v>70</v>
      </c>
      <c r="B87" s="85">
        <f t="shared" si="22"/>
        <v>2053</v>
      </c>
      <c r="C87" s="487">
        <f t="shared" si="23"/>
        <v>12799</v>
      </c>
      <c r="D87" s="487">
        <f t="shared" si="47"/>
        <v>1567</v>
      </c>
      <c r="E87" s="279">
        <f t="shared" si="20"/>
        <v>11232</v>
      </c>
      <c r="F87" s="429"/>
      <c r="H87" s="86"/>
      <c r="I87" s="86"/>
      <c r="J87" s="86"/>
      <c r="K87" s="59"/>
      <c r="L87" s="59"/>
    </row>
    <row r="88" spans="1:12">
      <c r="A88" s="94">
        <f t="shared" si="46"/>
        <v>71</v>
      </c>
      <c r="B88" s="85">
        <f t="shared" si="22"/>
        <v>2054</v>
      </c>
      <c r="C88" s="487">
        <f t="shared" si="23"/>
        <v>11232</v>
      </c>
      <c r="D88" s="487">
        <f t="shared" si="47"/>
        <v>1567</v>
      </c>
      <c r="E88" s="279">
        <f t="shared" si="20"/>
        <v>9665</v>
      </c>
      <c r="F88" s="429"/>
      <c r="H88" s="86"/>
      <c r="I88" s="86"/>
      <c r="J88" s="86"/>
      <c r="K88" s="59"/>
      <c r="L88" s="59"/>
    </row>
    <row r="89" spans="1:12">
      <c r="A89" s="94">
        <f t="shared" si="46"/>
        <v>72</v>
      </c>
      <c r="B89" s="85">
        <f t="shared" si="22"/>
        <v>2055</v>
      </c>
      <c r="C89" s="487">
        <f t="shared" si="23"/>
        <v>9665</v>
      </c>
      <c r="D89" s="487">
        <f t="shared" si="47"/>
        <v>1567</v>
      </c>
      <c r="E89" s="279">
        <f t="shared" si="20"/>
        <v>8098</v>
      </c>
      <c r="F89" s="429"/>
      <c r="H89" s="86"/>
      <c r="I89" s="86"/>
      <c r="J89" s="86"/>
      <c r="K89" s="59"/>
      <c r="L89" s="59"/>
    </row>
    <row r="90" spans="1:12">
      <c r="A90" s="94">
        <f t="shared" si="46"/>
        <v>73</v>
      </c>
      <c r="B90" s="85">
        <f t="shared" si="22"/>
        <v>2056</v>
      </c>
      <c r="C90" s="487">
        <f t="shared" si="23"/>
        <v>8098</v>
      </c>
      <c r="D90" s="487">
        <f t="shared" si="47"/>
        <v>1567</v>
      </c>
      <c r="E90" s="279">
        <f t="shared" si="20"/>
        <v>6531</v>
      </c>
      <c r="F90" s="429"/>
      <c r="H90" s="86"/>
      <c r="I90" s="86"/>
      <c r="J90" s="86"/>
      <c r="K90" s="59"/>
      <c r="L90" s="59"/>
    </row>
    <row r="91" spans="1:12">
      <c r="A91" s="94">
        <f t="shared" si="46"/>
        <v>74</v>
      </c>
      <c r="B91" s="85">
        <f t="shared" si="22"/>
        <v>2057</v>
      </c>
      <c r="C91" s="487">
        <f t="shared" si="23"/>
        <v>6531</v>
      </c>
      <c r="D91" s="487">
        <f t="shared" si="47"/>
        <v>1567</v>
      </c>
      <c r="E91" s="279">
        <f t="shared" si="20"/>
        <v>4964</v>
      </c>
      <c r="F91" s="429"/>
      <c r="H91" s="86"/>
      <c r="I91" s="86"/>
      <c r="J91" s="86"/>
      <c r="K91" s="59"/>
      <c r="L91" s="59"/>
    </row>
    <row r="92" spans="1:12">
      <c r="A92" s="94">
        <f t="shared" si="46"/>
        <v>75</v>
      </c>
      <c r="B92" s="85">
        <f t="shared" si="22"/>
        <v>2058</v>
      </c>
      <c r="C92" s="487">
        <f t="shared" si="23"/>
        <v>4964</v>
      </c>
      <c r="D92" s="487">
        <f t="shared" si="47"/>
        <v>1567</v>
      </c>
      <c r="E92" s="279">
        <f t="shared" si="20"/>
        <v>3397</v>
      </c>
      <c r="F92" s="429"/>
      <c r="H92" s="86"/>
      <c r="I92" s="86"/>
      <c r="J92" s="86"/>
      <c r="K92" s="59"/>
      <c r="L92" s="59"/>
    </row>
    <row r="93" spans="1:12">
      <c r="A93" s="94">
        <f t="shared" si="46"/>
        <v>76</v>
      </c>
      <c r="B93" s="85">
        <f t="shared" si="22"/>
        <v>2059</v>
      </c>
      <c r="C93" s="487">
        <f t="shared" si="23"/>
        <v>3397</v>
      </c>
      <c r="D93" s="487">
        <f t="shared" si="47"/>
        <v>1567</v>
      </c>
      <c r="E93" s="279">
        <f t="shared" si="20"/>
        <v>1830</v>
      </c>
      <c r="F93" s="429"/>
      <c r="H93" s="86"/>
      <c r="I93" s="86"/>
      <c r="J93" s="86"/>
      <c r="K93" s="59"/>
      <c r="L93" s="59"/>
    </row>
    <row r="94" spans="1:12">
      <c r="A94" s="94">
        <f t="shared" si="46"/>
        <v>77</v>
      </c>
      <c r="B94" s="85">
        <f t="shared" si="22"/>
        <v>2060</v>
      </c>
      <c r="C94" s="487">
        <f t="shared" si="23"/>
        <v>1830</v>
      </c>
      <c r="D94" s="487">
        <f t="shared" si="47"/>
        <v>1567</v>
      </c>
      <c r="E94" s="279">
        <f t="shared" si="20"/>
        <v>263</v>
      </c>
      <c r="F94" s="429"/>
      <c r="H94" s="86"/>
      <c r="I94" s="86"/>
      <c r="J94" s="86"/>
      <c r="K94" s="59"/>
      <c r="L94" s="59"/>
    </row>
    <row r="95" spans="1:12" ht="15" thickBot="1">
      <c r="A95" s="94">
        <f t="shared" si="46"/>
        <v>78</v>
      </c>
      <c r="B95" s="396">
        <v>2061</v>
      </c>
      <c r="C95" s="489">
        <f>E94</f>
        <v>263</v>
      </c>
      <c r="D95" s="489">
        <f>C95</f>
        <v>263</v>
      </c>
      <c r="E95" s="397">
        <f t="shared" si="20"/>
        <v>0</v>
      </c>
      <c r="F95" s="437"/>
      <c r="H95" s="88"/>
      <c r="I95" s="88"/>
      <c r="J95" s="88"/>
      <c r="K95" s="59"/>
      <c r="L95" s="59"/>
    </row>
    <row r="96" spans="1:12">
      <c r="A96" s="94"/>
      <c r="B96" s="89"/>
      <c r="C96" s="67"/>
      <c r="D96" s="67"/>
      <c r="E96" s="67"/>
      <c r="F96" s="90"/>
      <c r="H96" s="90"/>
      <c r="I96" s="90"/>
      <c r="J96" s="90"/>
      <c r="K96" s="59"/>
      <c r="L96" s="59"/>
    </row>
    <row r="97" spans="1:13">
      <c r="A97" s="94"/>
      <c r="I97" s="294"/>
      <c r="J97" s="294"/>
      <c r="K97" s="59"/>
      <c r="L97" s="59"/>
      <c r="M97" s="503" t="s">
        <v>563</v>
      </c>
    </row>
    <row r="98" spans="1:13" ht="15.75">
      <c r="A98" s="94">
        <f>A95+1</f>
        <v>79</v>
      </c>
      <c r="B98" s="68" t="s">
        <v>263</v>
      </c>
      <c r="C98" s="494" t="s">
        <v>474</v>
      </c>
      <c r="D98" s="494"/>
      <c r="E98" s="494"/>
      <c r="F98" s="495"/>
      <c r="I98" s="294"/>
      <c r="J98" s="294"/>
      <c r="K98" s="59"/>
      <c r="L98" s="59"/>
    </row>
    <row r="99" spans="1:13" ht="15.75">
      <c r="A99" s="94">
        <f t="shared" si="46"/>
        <v>80</v>
      </c>
      <c r="B99" s="68"/>
      <c r="C99" s="494"/>
      <c r="D99" s="494"/>
      <c r="E99" s="494"/>
      <c r="F99" s="495"/>
      <c r="I99" s="294"/>
      <c r="J99" s="294"/>
      <c r="K99" s="59"/>
      <c r="L99" s="59"/>
    </row>
    <row r="100" spans="1:13">
      <c r="A100" s="94">
        <f t="shared" si="46"/>
        <v>81</v>
      </c>
      <c r="B100" s="71"/>
      <c r="C100" s="494"/>
      <c r="D100" s="494"/>
      <c r="E100" s="494"/>
      <c r="F100" s="496"/>
      <c r="I100" s="294"/>
      <c r="J100" s="294"/>
      <c r="K100" s="59"/>
      <c r="L100" s="59"/>
    </row>
    <row r="101" spans="1:13" ht="15" thickBot="1">
      <c r="A101" s="94"/>
      <c r="C101" s="72"/>
      <c r="D101" s="70"/>
      <c r="E101" s="70"/>
      <c r="F101" s="70"/>
      <c r="I101" s="294"/>
      <c r="J101" s="294"/>
      <c r="K101" s="59"/>
      <c r="L101" s="59"/>
    </row>
    <row r="102" spans="1:13" ht="15" thickBot="1">
      <c r="A102" s="94">
        <f>A100+1</f>
        <v>82</v>
      </c>
      <c r="B102" s="91" t="s">
        <v>205</v>
      </c>
      <c r="C102" s="137"/>
      <c r="D102" s="137"/>
      <c r="E102" s="137"/>
      <c r="F102" s="138"/>
      <c r="I102" s="294"/>
      <c r="J102" s="294"/>
      <c r="K102" s="59"/>
      <c r="L102" s="59"/>
    </row>
    <row r="103" spans="1:13">
      <c r="A103" s="94">
        <f t="shared" si="46"/>
        <v>83</v>
      </c>
      <c r="B103" s="73" t="s">
        <v>201</v>
      </c>
      <c r="C103" s="412">
        <v>809145</v>
      </c>
      <c r="D103" s="74" t="s">
        <v>206</v>
      </c>
      <c r="E103" s="139"/>
      <c r="F103" s="75">
        <f>F37</f>
        <v>2020</v>
      </c>
      <c r="I103" s="294"/>
      <c r="J103" s="294"/>
      <c r="K103" s="59"/>
      <c r="L103" s="59"/>
    </row>
    <row r="104" spans="1:13">
      <c r="A104" s="94">
        <f t="shared" si="46"/>
        <v>84</v>
      </c>
      <c r="B104" s="73" t="s">
        <v>262</v>
      </c>
      <c r="C104" s="527">
        <v>2010</v>
      </c>
      <c r="D104" s="73"/>
      <c r="E104" s="431"/>
      <c r="F104" s="432"/>
      <c r="I104" s="294"/>
      <c r="J104" s="294"/>
      <c r="K104" s="59"/>
      <c r="L104" s="59"/>
    </row>
    <row r="105" spans="1:13">
      <c r="A105" s="94">
        <f t="shared" si="46"/>
        <v>85</v>
      </c>
      <c r="B105" s="73" t="s">
        <v>261</v>
      </c>
      <c r="C105" s="528">
        <v>8</v>
      </c>
      <c r="D105" s="73"/>
      <c r="E105" s="76"/>
      <c r="F105" s="77"/>
      <c r="I105" s="294"/>
      <c r="J105" s="294"/>
      <c r="K105" s="59"/>
      <c r="L105" s="59"/>
    </row>
    <row r="106" spans="1:13">
      <c r="A106" s="94">
        <f t="shared" si="46"/>
        <v>86</v>
      </c>
      <c r="B106" s="73" t="s">
        <v>207</v>
      </c>
      <c r="C106" s="529">
        <v>43</v>
      </c>
      <c r="D106" s="78" t="s">
        <v>214</v>
      </c>
      <c r="E106" s="76"/>
      <c r="F106" s="79">
        <f>IF(C103=0,0,C103/C106)</f>
        <v>18817</v>
      </c>
      <c r="I106" s="294"/>
      <c r="J106" s="294"/>
      <c r="K106" s="59"/>
      <c r="L106" s="59"/>
    </row>
    <row r="107" spans="1:13" s="294" customFormat="1">
      <c r="A107" s="94"/>
      <c r="B107" s="73" t="s">
        <v>464</v>
      </c>
      <c r="C107" s="529">
        <v>212</v>
      </c>
      <c r="D107" s="78" t="s">
        <v>213</v>
      </c>
      <c r="E107" s="76"/>
      <c r="F107" s="79"/>
    </row>
    <row r="108" spans="1:13" ht="15" thickBot="1">
      <c r="A108" s="94">
        <f>A106+1</f>
        <v>87</v>
      </c>
      <c r="B108" s="73" t="s">
        <v>465</v>
      </c>
      <c r="C108" s="533">
        <v>10271</v>
      </c>
      <c r="D108" s="534"/>
      <c r="E108" s="532"/>
      <c r="F108" s="393"/>
      <c r="I108" s="294"/>
      <c r="J108" s="294"/>
      <c r="K108" s="59"/>
      <c r="L108" s="59"/>
    </row>
    <row r="109" spans="1:13">
      <c r="A109" s="94">
        <f t="shared" si="46"/>
        <v>88</v>
      </c>
      <c r="B109" s="81" t="s">
        <v>201</v>
      </c>
      <c r="C109" s="82" t="s">
        <v>588</v>
      </c>
      <c r="D109" s="82" t="s">
        <v>208</v>
      </c>
      <c r="E109" s="82" t="s">
        <v>209</v>
      </c>
      <c r="F109" s="426"/>
      <c r="I109" s="294"/>
      <c r="J109" s="294"/>
      <c r="K109" s="59"/>
      <c r="L109" s="59"/>
    </row>
    <row r="110" spans="1:13" ht="15" thickBot="1">
      <c r="A110" s="94">
        <f t="shared" si="46"/>
        <v>89</v>
      </c>
      <c r="B110" s="394" t="s">
        <v>210</v>
      </c>
      <c r="C110" s="395" t="s">
        <v>211</v>
      </c>
      <c r="D110" s="395" t="s">
        <v>212</v>
      </c>
      <c r="E110" s="395" t="s">
        <v>211</v>
      </c>
      <c r="F110" s="427"/>
      <c r="I110" s="294"/>
      <c r="J110" s="294"/>
      <c r="K110" s="59"/>
      <c r="L110" s="59"/>
    </row>
    <row r="111" spans="1:13">
      <c r="A111" s="94">
        <f t="shared" si="46"/>
        <v>90</v>
      </c>
      <c r="B111" s="85">
        <f>IF(C104= "","-",C104)</f>
        <v>2010</v>
      </c>
      <c r="C111" s="486">
        <f>C103</f>
        <v>809145</v>
      </c>
      <c r="D111" s="486">
        <f>F106*(12-C105)/12</f>
        <v>6272</v>
      </c>
      <c r="E111" s="86">
        <f>C111-D111</f>
        <v>802873</v>
      </c>
      <c r="F111" s="428"/>
      <c r="I111" s="294"/>
      <c r="J111" s="294"/>
      <c r="K111" s="59"/>
      <c r="L111" s="59"/>
    </row>
    <row r="112" spans="1:13">
      <c r="A112" s="94">
        <f t="shared" si="46"/>
        <v>91</v>
      </c>
      <c r="B112" s="85">
        <f>B111+1</f>
        <v>2011</v>
      </c>
      <c r="C112" s="487">
        <f>E111</f>
        <v>802873</v>
      </c>
      <c r="D112" s="487">
        <f t="shared" ref="D112" si="48">$F$106</f>
        <v>18817</v>
      </c>
      <c r="E112" s="279">
        <f t="shared" ref="E112:E161" si="49">C112-D112</f>
        <v>784056</v>
      </c>
      <c r="F112" s="429"/>
      <c r="I112" s="294"/>
      <c r="J112" s="294"/>
      <c r="K112" s="59"/>
      <c r="L112" s="59"/>
    </row>
    <row r="113" spans="1:12">
      <c r="A113" s="94">
        <f t="shared" si="46"/>
        <v>92</v>
      </c>
      <c r="B113" s="85">
        <f t="shared" ref="B113:B161" si="50">B112+1</f>
        <v>2012</v>
      </c>
      <c r="C113" s="487">
        <f t="shared" ref="C113:C161" si="51">E112</f>
        <v>784056</v>
      </c>
      <c r="D113" s="487">
        <f>$F$106</f>
        <v>18817</v>
      </c>
      <c r="E113" s="279">
        <f t="shared" si="49"/>
        <v>765239</v>
      </c>
      <c r="F113" s="429"/>
      <c r="I113" s="294"/>
      <c r="J113" s="294"/>
      <c r="K113" s="59"/>
      <c r="L113" s="59"/>
    </row>
    <row r="114" spans="1:12">
      <c r="A114" s="94">
        <f t="shared" si="46"/>
        <v>93</v>
      </c>
      <c r="B114" s="85">
        <f t="shared" si="50"/>
        <v>2013</v>
      </c>
      <c r="C114" s="487">
        <f t="shared" si="51"/>
        <v>765239</v>
      </c>
      <c r="D114" s="487">
        <f t="shared" ref="D114:D161" si="52">$F$106</f>
        <v>18817</v>
      </c>
      <c r="E114" s="279">
        <f t="shared" si="49"/>
        <v>746422</v>
      </c>
      <c r="F114" s="429"/>
      <c r="I114" s="294"/>
      <c r="J114" s="294"/>
      <c r="K114" s="59"/>
      <c r="L114" s="59"/>
    </row>
    <row r="115" spans="1:12">
      <c r="A115" s="94">
        <f t="shared" si="46"/>
        <v>94</v>
      </c>
      <c r="B115" s="85">
        <f t="shared" si="50"/>
        <v>2014</v>
      </c>
      <c r="C115" s="487">
        <f t="shared" si="51"/>
        <v>746422</v>
      </c>
      <c r="D115" s="487">
        <f t="shared" si="52"/>
        <v>18817</v>
      </c>
      <c r="E115" s="279">
        <f t="shared" si="49"/>
        <v>727605</v>
      </c>
      <c r="F115" s="429"/>
      <c r="I115" s="294"/>
      <c r="J115" s="294"/>
      <c r="K115" s="59"/>
      <c r="L115" s="59"/>
    </row>
    <row r="116" spans="1:12">
      <c r="A116" s="94">
        <f t="shared" si="46"/>
        <v>95</v>
      </c>
      <c r="B116" s="85">
        <f t="shared" si="50"/>
        <v>2015</v>
      </c>
      <c r="C116" s="487">
        <f t="shared" si="51"/>
        <v>727605</v>
      </c>
      <c r="D116" s="487">
        <f t="shared" si="52"/>
        <v>18817</v>
      </c>
      <c r="E116" s="279">
        <f t="shared" si="49"/>
        <v>708788</v>
      </c>
      <c r="F116" s="429"/>
      <c r="I116" s="294"/>
      <c r="J116" s="294"/>
      <c r="K116" s="59"/>
      <c r="L116" s="59"/>
    </row>
    <row r="117" spans="1:12">
      <c r="A117" s="94">
        <f t="shared" si="46"/>
        <v>96</v>
      </c>
      <c r="B117" s="85">
        <f t="shared" si="50"/>
        <v>2016</v>
      </c>
      <c r="C117" s="487">
        <f t="shared" si="51"/>
        <v>708788</v>
      </c>
      <c r="D117" s="487">
        <f t="shared" si="52"/>
        <v>18817</v>
      </c>
      <c r="E117" s="279">
        <f t="shared" si="49"/>
        <v>689971</v>
      </c>
      <c r="F117" s="429"/>
      <c r="I117" s="294"/>
      <c r="J117" s="294"/>
      <c r="K117" s="59"/>
      <c r="L117" s="59"/>
    </row>
    <row r="118" spans="1:12">
      <c r="A118" s="94">
        <f t="shared" si="46"/>
        <v>97</v>
      </c>
      <c r="B118" s="85">
        <f t="shared" si="50"/>
        <v>2017</v>
      </c>
      <c r="C118" s="487">
        <f t="shared" si="51"/>
        <v>689971</v>
      </c>
      <c r="D118" s="487">
        <f t="shared" si="52"/>
        <v>18817</v>
      </c>
      <c r="E118" s="279">
        <f t="shared" si="49"/>
        <v>671154</v>
      </c>
      <c r="F118" s="429"/>
      <c r="I118" s="294"/>
      <c r="J118" s="294"/>
      <c r="K118" s="59"/>
      <c r="L118" s="59"/>
    </row>
    <row r="119" spans="1:12">
      <c r="A119" s="94">
        <f t="shared" si="46"/>
        <v>98</v>
      </c>
      <c r="B119" s="85">
        <f t="shared" si="50"/>
        <v>2018</v>
      </c>
      <c r="C119" s="487">
        <f t="shared" si="51"/>
        <v>671154</v>
      </c>
      <c r="D119" s="487">
        <f t="shared" si="52"/>
        <v>18817</v>
      </c>
      <c r="E119" s="279">
        <f t="shared" si="49"/>
        <v>652337</v>
      </c>
      <c r="F119" s="429"/>
      <c r="I119" s="294"/>
      <c r="J119" s="294"/>
      <c r="K119" s="59"/>
      <c r="L119" s="59"/>
    </row>
    <row r="120" spans="1:12">
      <c r="A120" s="94">
        <f t="shared" si="46"/>
        <v>99</v>
      </c>
      <c r="B120" s="85">
        <f t="shared" si="50"/>
        <v>2019</v>
      </c>
      <c r="C120" s="487">
        <f t="shared" si="51"/>
        <v>652337</v>
      </c>
      <c r="D120" s="487">
        <f t="shared" si="52"/>
        <v>18817</v>
      </c>
      <c r="E120" s="279">
        <f t="shared" si="49"/>
        <v>633520</v>
      </c>
      <c r="F120" s="429"/>
      <c r="I120" s="294"/>
      <c r="J120" s="294"/>
      <c r="K120" s="59"/>
      <c r="L120" s="59"/>
    </row>
    <row r="121" spans="1:12">
      <c r="A121" s="94">
        <f t="shared" si="46"/>
        <v>100</v>
      </c>
      <c r="B121" s="85">
        <f t="shared" si="50"/>
        <v>2020</v>
      </c>
      <c r="C121" s="487">
        <f t="shared" si="51"/>
        <v>633520</v>
      </c>
      <c r="D121" s="487">
        <f t="shared" si="52"/>
        <v>18817</v>
      </c>
      <c r="E121" s="279">
        <f t="shared" si="49"/>
        <v>614703</v>
      </c>
      <c r="F121" s="429"/>
      <c r="I121" s="294"/>
      <c r="J121" s="294"/>
      <c r="K121" s="59"/>
      <c r="L121" s="59"/>
    </row>
    <row r="122" spans="1:12">
      <c r="A122" s="94">
        <f t="shared" si="46"/>
        <v>101</v>
      </c>
      <c r="B122" s="85">
        <f t="shared" si="50"/>
        <v>2021</v>
      </c>
      <c r="C122" s="487">
        <f t="shared" si="51"/>
        <v>614703</v>
      </c>
      <c r="D122" s="487">
        <f t="shared" si="52"/>
        <v>18817</v>
      </c>
      <c r="E122" s="279">
        <f t="shared" si="49"/>
        <v>595886</v>
      </c>
      <c r="F122" s="429"/>
      <c r="I122" s="294"/>
      <c r="J122" s="294"/>
      <c r="K122" s="59"/>
      <c r="L122" s="59"/>
    </row>
    <row r="123" spans="1:12">
      <c r="A123" s="94">
        <f t="shared" si="46"/>
        <v>102</v>
      </c>
      <c r="B123" s="85">
        <f t="shared" si="50"/>
        <v>2022</v>
      </c>
      <c r="C123" s="487">
        <f t="shared" si="51"/>
        <v>595886</v>
      </c>
      <c r="D123" s="487">
        <f t="shared" si="52"/>
        <v>18817</v>
      </c>
      <c r="E123" s="279">
        <f t="shared" si="49"/>
        <v>577069</v>
      </c>
      <c r="F123" s="429"/>
      <c r="I123" s="294"/>
      <c r="J123" s="294"/>
      <c r="K123" s="59"/>
      <c r="L123" s="59"/>
    </row>
    <row r="124" spans="1:12">
      <c r="A124" s="94">
        <f t="shared" si="46"/>
        <v>103</v>
      </c>
      <c r="B124" s="85">
        <f t="shared" si="50"/>
        <v>2023</v>
      </c>
      <c r="C124" s="487">
        <f t="shared" si="51"/>
        <v>577069</v>
      </c>
      <c r="D124" s="487">
        <f t="shared" si="52"/>
        <v>18817</v>
      </c>
      <c r="E124" s="279">
        <f t="shared" si="49"/>
        <v>558252</v>
      </c>
      <c r="F124" s="429"/>
      <c r="I124" s="294"/>
      <c r="J124" s="294"/>
      <c r="K124" s="59"/>
      <c r="L124" s="59"/>
    </row>
    <row r="125" spans="1:12">
      <c r="A125" s="94">
        <f t="shared" si="46"/>
        <v>104</v>
      </c>
      <c r="B125" s="85">
        <f t="shared" si="50"/>
        <v>2024</v>
      </c>
      <c r="C125" s="487">
        <f t="shared" si="51"/>
        <v>558252</v>
      </c>
      <c r="D125" s="487">
        <f t="shared" si="52"/>
        <v>18817</v>
      </c>
      <c r="E125" s="279">
        <f t="shared" si="49"/>
        <v>539435</v>
      </c>
      <c r="F125" s="429"/>
      <c r="I125" s="294"/>
      <c r="J125" s="294"/>
      <c r="K125" s="59"/>
      <c r="L125" s="59"/>
    </row>
    <row r="126" spans="1:12">
      <c r="A126" s="94">
        <f t="shared" si="46"/>
        <v>105</v>
      </c>
      <c r="B126" s="85">
        <f t="shared" si="50"/>
        <v>2025</v>
      </c>
      <c r="C126" s="487">
        <f t="shared" si="51"/>
        <v>539435</v>
      </c>
      <c r="D126" s="487">
        <f t="shared" si="52"/>
        <v>18817</v>
      </c>
      <c r="E126" s="279">
        <f t="shared" si="49"/>
        <v>520618</v>
      </c>
      <c r="F126" s="429"/>
      <c r="I126" s="294"/>
      <c r="J126" s="294"/>
      <c r="K126" s="59"/>
      <c r="L126" s="59"/>
    </row>
    <row r="127" spans="1:12">
      <c r="A127" s="94">
        <f t="shared" si="46"/>
        <v>106</v>
      </c>
      <c r="B127" s="85">
        <f t="shared" si="50"/>
        <v>2026</v>
      </c>
      <c r="C127" s="487">
        <f t="shared" si="51"/>
        <v>520618</v>
      </c>
      <c r="D127" s="487">
        <f t="shared" si="52"/>
        <v>18817</v>
      </c>
      <c r="E127" s="279">
        <f t="shared" si="49"/>
        <v>501801</v>
      </c>
      <c r="F127" s="429"/>
      <c r="I127" s="294"/>
      <c r="J127" s="294"/>
      <c r="K127" s="59"/>
      <c r="L127" s="59"/>
    </row>
    <row r="128" spans="1:12">
      <c r="A128" s="94">
        <f t="shared" si="46"/>
        <v>107</v>
      </c>
      <c r="B128" s="85">
        <f t="shared" si="50"/>
        <v>2027</v>
      </c>
      <c r="C128" s="487">
        <f t="shared" si="51"/>
        <v>501801</v>
      </c>
      <c r="D128" s="487">
        <f t="shared" si="52"/>
        <v>18817</v>
      </c>
      <c r="E128" s="279">
        <f t="shared" si="49"/>
        <v>482984</v>
      </c>
      <c r="F128" s="429"/>
      <c r="I128" s="294"/>
      <c r="J128" s="294"/>
      <c r="K128" s="59"/>
      <c r="L128" s="59"/>
    </row>
    <row r="129" spans="1:12">
      <c r="A129" s="94">
        <f t="shared" si="46"/>
        <v>108</v>
      </c>
      <c r="B129" s="85">
        <f t="shared" si="50"/>
        <v>2028</v>
      </c>
      <c r="C129" s="487">
        <f t="shared" si="51"/>
        <v>482984</v>
      </c>
      <c r="D129" s="487">
        <f t="shared" si="52"/>
        <v>18817</v>
      </c>
      <c r="E129" s="279">
        <f t="shared" si="49"/>
        <v>464167</v>
      </c>
      <c r="F129" s="429"/>
      <c r="I129" s="294"/>
      <c r="J129" s="294"/>
      <c r="K129" s="59"/>
      <c r="L129" s="59"/>
    </row>
    <row r="130" spans="1:12">
      <c r="A130" s="94">
        <f t="shared" si="46"/>
        <v>109</v>
      </c>
      <c r="B130" s="85">
        <f t="shared" si="50"/>
        <v>2029</v>
      </c>
      <c r="C130" s="487">
        <f t="shared" si="51"/>
        <v>464167</v>
      </c>
      <c r="D130" s="487">
        <f t="shared" si="52"/>
        <v>18817</v>
      </c>
      <c r="E130" s="279">
        <f t="shared" si="49"/>
        <v>445350</v>
      </c>
      <c r="F130" s="429"/>
      <c r="I130" s="294"/>
      <c r="J130" s="294"/>
      <c r="K130" s="59"/>
      <c r="L130" s="59"/>
    </row>
    <row r="131" spans="1:12">
      <c r="A131" s="94">
        <f t="shared" si="46"/>
        <v>110</v>
      </c>
      <c r="B131" s="85">
        <f t="shared" si="50"/>
        <v>2030</v>
      </c>
      <c r="C131" s="487">
        <f t="shared" si="51"/>
        <v>445350</v>
      </c>
      <c r="D131" s="487">
        <f t="shared" si="52"/>
        <v>18817</v>
      </c>
      <c r="E131" s="279">
        <f t="shared" si="49"/>
        <v>426533</v>
      </c>
      <c r="F131" s="429"/>
      <c r="I131" s="294"/>
      <c r="J131" s="294"/>
      <c r="K131" s="59"/>
      <c r="L131" s="59"/>
    </row>
    <row r="132" spans="1:12">
      <c r="A132" s="94">
        <f t="shared" si="46"/>
        <v>111</v>
      </c>
      <c r="B132" s="85">
        <f t="shared" si="50"/>
        <v>2031</v>
      </c>
      <c r="C132" s="487">
        <f t="shared" si="51"/>
        <v>426533</v>
      </c>
      <c r="D132" s="487">
        <f t="shared" si="52"/>
        <v>18817</v>
      </c>
      <c r="E132" s="279">
        <f t="shared" si="49"/>
        <v>407716</v>
      </c>
      <c r="F132" s="429"/>
      <c r="I132" s="294"/>
      <c r="J132" s="294"/>
      <c r="K132" s="59"/>
      <c r="L132" s="59"/>
    </row>
    <row r="133" spans="1:12">
      <c r="A133" s="94">
        <f t="shared" si="46"/>
        <v>112</v>
      </c>
      <c r="B133" s="85">
        <f t="shared" si="50"/>
        <v>2032</v>
      </c>
      <c r="C133" s="487">
        <f t="shared" si="51"/>
        <v>407716</v>
      </c>
      <c r="D133" s="487">
        <f t="shared" si="52"/>
        <v>18817</v>
      </c>
      <c r="E133" s="279">
        <f t="shared" si="49"/>
        <v>388899</v>
      </c>
      <c r="F133" s="429"/>
      <c r="I133" s="294"/>
      <c r="J133" s="294"/>
      <c r="K133" s="59"/>
      <c r="L133" s="59"/>
    </row>
    <row r="134" spans="1:12">
      <c r="A134" s="94">
        <f t="shared" ref="A134:A203" si="53">A133+1</f>
        <v>113</v>
      </c>
      <c r="B134" s="85">
        <f t="shared" si="50"/>
        <v>2033</v>
      </c>
      <c r="C134" s="487">
        <f t="shared" si="51"/>
        <v>388899</v>
      </c>
      <c r="D134" s="487">
        <f t="shared" si="52"/>
        <v>18817</v>
      </c>
      <c r="E134" s="279">
        <f t="shared" si="49"/>
        <v>370082</v>
      </c>
      <c r="F134" s="429"/>
      <c r="I134" s="294"/>
      <c r="J134" s="294"/>
      <c r="K134" s="59"/>
      <c r="L134" s="59"/>
    </row>
    <row r="135" spans="1:12">
      <c r="A135" s="94">
        <f t="shared" si="53"/>
        <v>114</v>
      </c>
      <c r="B135" s="85">
        <f t="shared" si="50"/>
        <v>2034</v>
      </c>
      <c r="C135" s="487">
        <f t="shared" si="51"/>
        <v>370082</v>
      </c>
      <c r="D135" s="487">
        <f t="shared" si="52"/>
        <v>18817</v>
      </c>
      <c r="E135" s="279">
        <f t="shared" si="49"/>
        <v>351265</v>
      </c>
      <c r="F135" s="429"/>
      <c r="I135" s="294"/>
      <c r="J135" s="294"/>
      <c r="K135" s="59"/>
      <c r="L135" s="59"/>
    </row>
    <row r="136" spans="1:12">
      <c r="A136" s="94">
        <f t="shared" si="53"/>
        <v>115</v>
      </c>
      <c r="B136" s="85">
        <f t="shared" si="50"/>
        <v>2035</v>
      </c>
      <c r="C136" s="487">
        <f t="shared" si="51"/>
        <v>351265</v>
      </c>
      <c r="D136" s="487">
        <f t="shared" si="52"/>
        <v>18817</v>
      </c>
      <c r="E136" s="279">
        <f t="shared" si="49"/>
        <v>332448</v>
      </c>
      <c r="F136" s="429"/>
      <c r="I136" s="294"/>
      <c r="J136" s="294"/>
      <c r="K136" s="59"/>
      <c r="L136" s="59"/>
    </row>
    <row r="137" spans="1:12">
      <c r="A137" s="94">
        <f t="shared" si="53"/>
        <v>116</v>
      </c>
      <c r="B137" s="85">
        <f t="shared" si="50"/>
        <v>2036</v>
      </c>
      <c r="C137" s="487">
        <f t="shared" si="51"/>
        <v>332448</v>
      </c>
      <c r="D137" s="487">
        <f t="shared" si="52"/>
        <v>18817</v>
      </c>
      <c r="E137" s="279">
        <f t="shared" si="49"/>
        <v>313631</v>
      </c>
      <c r="F137" s="429"/>
      <c r="I137" s="294"/>
      <c r="J137" s="294"/>
      <c r="K137" s="59"/>
      <c r="L137" s="59"/>
    </row>
    <row r="138" spans="1:12">
      <c r="A138" s="94">
        <f t="shared" si="53"/>
        <v>117</v>
      </c>
      <c r="B138" s="85">
        <f t="shared" si="50"/>
        <v>2037</v>
      </c>
      <c r="C138" s="487">
        <f t="shared" si="51"/>
        <v>313631</v>
      </c>
      <c r="D138" s="487">
        <f t="shared" si="52"/>
        <v>18817</v>
      </c>
      <c r="E138" s="279">
        <f t="shared" si="49"/>
        <v>294814</v>
      </c>
      <c r="F138" s="429"/>
      <c r="I138" s="294"/>
      <c r="J138" s="294"/>
      <c r="K138" s="59"/>
      <c r="L138" s="59"/>
    </row>
    <row r="139" spans="1:12">
      <c r="A139" s="94">
        <f t="shared" si="53"/>
        <v>118</v>
      </c>
      <c r="B139" s="85">
        <f t="shared" si="50"/>
        <v>2038</v>
      </c>
      <c r="C139" s="487">
        <f t="shared" si="51"/>
        <v>294814</v>
      </c>
      <c r="D139" s="487">
        <f t="shared" si="52"/>
        <v>18817</v>
      </c>
      <c r="E139" s="279">
        <f t="shared" si="49"/>
        <v>275997</v>
      </c>
      <c r="F139" s="429"/>
      <c r="I139" s="294"/>
      <c r="J139" s="294"/>
      <c r="K139" s="59"/>
      <c r="L139" s="59"/>
    </row>
    <row r="140" spans="1:12">
      <c r="A140" s="94">
        <f t="shared" si="53"/>
        <v>119</v>
      </c>
      <c r="B140" s="85">
        <f t="shared" si="50"/>
        <v>2039</v>
      </c>
      <c r="C140" s="487">
        <f t="shared" si="51"/>
        <v>275997</v>
      </c>
      <c r="D140" s="487">
        <f t="shared" si="52"/>
        <v>18817</v>
      </c>
      <c r="E140" s="279">
        <f t="shared" si="49"/>
        <v>257180</v>
      </c>
      <c r="F140" s="429"/>
      <c r="I140" s="294"/>
      <c r="J140" s="294"/>
      <c r="K140" s="59"/>
      <c r="L140" s="59"/>
    </row>
    <row r="141" spans="1:12">
      <c r="A141" s="94">
        <f t="shared" si="53"/>
        <v>120</v>
      </c>
      <c r="B141" s="85">
        <f t="shared" si="50"/>
        <v>2040</v>
      </c>
      <c r="C141" s="487">
        <f t="shared" si="51"/>
        <v>257180</v>
      </c>
      <c r="D141" s="487">
        <f t="shared" si="52"/>
        <v>18817</v>
      </c>
      <c r="E141" s="279">
        <f t="shared" si="49"/>
        <v>238363</v>
      </c>
      <c r="F141" s="429"/>
      <c r="I141" s="294"/>
      <c r="J141" s="294"/>
      <c r="K141" s="59"/>
      <c r="L141" s="59"/>
    </row>
    <row r="142" spans="1:12">
      <c r="A142" s="94">
        <f t="shared" si="53"/>
        <v>121</v>
      </c>
      <c r="B142" s="85">
        <f t="shared" si="50"/>
        <v>2041</v>
      </c>
      <c r="C142" s="487">
        <f t="shared" si="51"/>
        <v>238363</v>
      </c>
      <c r="D142" s="487">
        <f t="shared" si="52"/>
        <v>18817</v>
      </c>
      <c r="E142" s="279">
        <f t="shared" si="49"/>
        <v>219546</v>
      </c>
      <c r="F142" s="429"/>
      <c r="I142" s="294"/>
      <c r="J142" s="294"/>
      <c r="K142" s="59"/>
      <c r="L142" s="59"/>
    </row>
    <row r="143" spans="1:12">
      <c r="A143" s="94">
        <f t="shared" si="53"/>
        <v>122</v>
      </c>
      <c r="B143" s="85">
        <f t="shared" si="50"/>
        <v>2042</v>
      </c>
      <c r="C143" s="487">
        <f t="shared" si="51"/>
        <v>219546</v>
      </c>
      <c r="D143" s="487">
        <f t="shared" si="52"/>
        <v>18817</v>
      </c>
      <c r="E143" s="279">
        <f t="shared" si="49"/>
        <v>200729</v>
      </c>
      <c r="F143" s="429"/>
      <c r="I143" s="294"/>
      <c r="J143" s="294"/>
      <c r="K143" s="59"/>
      <c r="L143" s="59"/>
    </row>
    <row r="144" spans="1:12">
      <c r="A144" s="94">
        <f t="shared" si="53"/>
        <v>123</v>
      </c>
      <c r="B144" s="85">
        <f t="shared" si="50"/>
        <v>2043</v>
      </c>
      <c r="C144" s="487">
        <f t="shared" si="51"/>
        <v>200729</v>
      </c>
      <c r="D144" s="487">
        <f t="shared" si="52"/>
        <v>18817</v>
      </c>
      <c r="E144" s="279">
        <f t="shared" si="49"/>
        <v>181912</v>
      </c>
      <c r="F144" s="429"/>
      <c r="I144" s="294"/>
      <c r="J144" s="294"/>
      <c r="K144" s="59"/>
      <c r="L144" s="59"/>
    </row>
    <row r="145" spans="1:12">
      <c r="A145" s="94">
        <f t="shared" si="53"/>
        <v>124</v>
      </c>
      <c r="B145" s="85">
        <f t="shared" si="50"/>
        <v>2044</v>
      </c>
      <c r="C145" s="487">
        <f t="shared" si="51"/>
        <v>181912</v>
      </c>
      <c r="D145" s="487">
        <f t="shared" si="52"/>
        <v>18817</v>
      </c>
      <c r="E145" s="279">
        <f t="shared" si="49"/>
        <v>163095</v>
      </c>
      <c r="F145" s="429"/>
      <c r="I145" s="294"/>
      <c r="J145" s="294"/>
      <c r="K145" s="59"/>
      <c r="L145" s="59"/>
    </row>
    <row r="146" spans="1:12">
      <c r="A146" s="94">
        <f t="shared" si="53"/>
        <v>125</v>
      </c>
      <c r="B146" s="85">
        <f t="shared" si="50"/>
        <v>2045</v>
      </c>
      <c r="C146" s="487">
        <f t="shared" si="51"/>
        <v>163095</v>
      </c>
      <c r="D146" s="487">
        <f t="shared" si="52"/>
        <v>18817</v>
      </c>
      <c r="E146" s="279">
        <f t="shared" si="49"/>
        <v>144278</v>
      </c>
      <c r="F146" s="429"/>
      <c r="I146" s="294"/>
      <c r="J146" s="294"/>
      <c r="K146" s="59"/>
      <c r="L146" s="59"/>
    </row>
    <row r="147" spans="1:12">
      <c r="A147" s="94">
        <f t="shared" si="53"/>
        <v>126</v>
      </c>
      <c r="B147" s="85">
        <f t="shared" si="50"/>
        <v>2046</v>
      </c>
      <c r="C147" s="487">
        <f t="shared" si="51"/>
        <v>144278</v>
      </c>
      <c r="D147" s="487">
        <f t="shared" si="52"/>
        <v>18817</v>
      </c>
      <c r="E147" s="279">
        <f t="shared" si="49"/>
        <v>125461</v>
      </c>
      <c r="F147" s="429"/>
      <c r="I147" s="294"/>
      <c r="J147" s="294"/>
      <c r="K147" s="59"/>
      <c r="L147" s="59"/>
    </row>
    <row r="148" spans="1:12">
      <c r="A148" s="94">
        <f t="shared" si="53"/>
        <v>127</v>
      </c>
      <c r="B148" s="85">
        <f t="shared" si="50"/>
        <v>2047</v>
      </c>
      <c r="C148" s="487">
        <f t="shared" si="51"/>
        <v>125461</v>
      </c>
      <c r="D148" s="487">
        <f t="shared" si="52"/>
        <v>18817</v>
      </c>
      <c r="E148" s="279">
        <f t="shared" si="49"/>
        <v>106644</v>
      </c>
      <c r="F148" s="429"/>
      <c r="I148" s="294"/>
      <c r="J148" s="294"/>
      <c r="K148" s="59"/>
      <c r="L148" s="59"/>
    </row>
    <row r="149" spans="1:12">
      <c r="A149" s="94">
        <f t="shared" si="53"/>
        <v>128</v>
      </c>
      <c r="B149" s="85">
        <f t="shared" si="50"/>
        <v>2048</v>
      </c>
      <c r="C149" s="487">
        <f t="shared" si="51"/>
        <v>106644</v>
      </c>
      <c r="D149" s="487">
        <f t="shared" si="52"/>
        <v>18817</v>
      </c>
      <c r="E149" s="279">
        <f t="shared" si="49"/>
        <v>87827</v>
      </c>
      <c r="F149" s="429"/>
      <c r="I149" s="294"/>
      <c r="J149" s="294"/>
      <c r="K149" s="59"/>
      <c r="L149" s="59"/>
    </row>
    <row r="150" spans="1:12">
      <c r="A150" s="94">
        <f t="shared" si="53"/>
        <v>129</v>
      </c>
      <c r="B150" s="85">
        <f t="shared" si="50"/>
        <v>2049</v>
      </c>
      <c r="C150" s="487">
        <f t="shared" si="51"/>
        <v>87827</v>
      </c>
      <c r="D150" s="487">
        <f t="shared" si="52"/>
        <v>18817</v>
      </c>
      <c r="E150" s="279">
        <f t="shared" si="49"/>
        <v>69010</v>
      </c>
      <c r="F150" s="429"/>
      <c r="I150" s="294"/>
      <c r="J150" s="294"/>
      <c r="K150" s="59"/>
      <c r="L150" s="59"/>
    </row>
    <row r="151" spans="1:12">
      <c r="A151" s="94">
        <f t="shared" si="53"/>
        <v>130</v>
      </c>
      <c r="B151" s="85">
        <f t="shared" si="50"/>
        <v>2050</v>
      </c>
      <c r="C151" s="487">
        <f t="shared" si="51"/>
        <v>69010</v>
      </c>
      <c r="D151" s="487">
        <f t="shared" si="52"/>
        <v>18817</v>
      </c>
      <c r="E151" s="279">
        <f t="shared" si="49"/>
        <v>50193</v>
      </c>
      <c r="F151" s="429"/>
      <c r="I151" s="294"/>
      <c r="J151" s="294"/>
      <c r="K151" s="59"/>
      <c r="L151" s="59"/>
    </row>
    <row r="152" spans="1:12">
      <c r="A152" s="94">
        <f t="shared" si="53"/>
        <v>131</v>
      </c>
      <c r="B152" s="85">
        <f t="shared" si="50"/>
        <v>2051</v>
      </c>
      <c r="C152" s="487">
        <f t="shared" si="51"/>
        <v>50193</v>
      </c>
      <c r="D152" s="487">
        <f t="shared" si="52"/>
        <v>18817</v>
      </c>
      <c r="E152" s="279">
        <f t="shared" si="49"/>
        <v>31376</v>
      </c>
      <c r="F152" s="429"/>
      <c r="I152" s="294"/>
      <c r="J152" s="294"/>
      <c r="K152" s="59"/>
      <c r="L152" s="59"/>
    </row>
    <row r="153" spans="1:12">
      <c r="A153" s="94">
        <f t="shared" si="53"/>
        <v>132</v>
      </c>
      <c r="B153" s="85">
        <f t="shared" si="50"/>
        <v>2052</v>
      </c>
      <c r="C153" s="487">
        <f t="shared" si="51"/>
        <v>31376</v>
      </c>
      <c r="D153" s="487">
        <f t="shared" si="52"/>
        <v>18817</v>
      </c>
      <c r="E153" s="279">
        <f t="shared" si="49"/>
        <v>12559</v>
      </c>
      <c r="F153" s="429"/>
      <c r="I153" s="294"/>
      <c r="J153" s="294"/>
      <c r="K153" s="59"/>
      <c r="L153" s="59"/>
    </row>
    <row r="154" spans="1:12">
      <c r="A154" s="94">
        <f t="shared" si="53"/>
        <v>133</v>
      </c>
      <c r="B154" s="85">
        <f t="shared" si="50"/>
        <v>2053</v>
      </c>
      <c r="C154" s="487">
        <f t="shared" si="51"/>
        <v>12559</v>
      </c>
      <c r="D154" s="487">
        <f t="shared" si="52"/>
        <v>18817</v>
      </c>
      <c r="E154" s="279">
        <f t="shared" si="49"/>
        <v>-6258</v>
      </c>
      <c r="F154" s="429"/>
      <c r="I154" s="294"/>
      <c r="J154" s="294"/>
      <c r="K154" s="59"/>
      <c r="L154" s="59"/>
    </row>
    <row r="155" spans="1:12" s="294" customFormat="1">
      <c r="A155" s="94">
        <f t="shared" si="53"/>
        <v>134</v>
      </c>
      <c r="B155" s="85">
        <f t="shared" si="50"/>
        <v>2054</v>
      </c>
      <c r="C155" s="487">
        <f t="shared" si="51"/>
        <v>-6258</v>
      </c>
      <c r="D155" s="487">
        <f t="shared" si="52"/>
        <v>18817</v>
      </c>
      <c r="E155" s="279">
        <f t="shared" si="49"/>
        <v>-25075</v>
      </c>
      <c r="F155" s="429"/>
    </row>
    <row r="156" spans="1:12" s="294" customFormat="1">
      <c r="A156" s="94">
        <f t="shared" si="53"/>
        <v>135</v>
      </c>
      <c r="B156" s="85">
        <f t="shared" si="50"/>
        <v>2055</v>
      </c>
      <c r="C156" s="487">
        <f t="shared" si="51"/>
        <v>-25075</v>
      </c>
      <c r="D156" s="487">
        <f t="shared" si="52"/>
        <v>18817</v>
      </c>
      <c r="E156" s="279">
        <f t="shared" si="49"/>
        <v>-43892</v>
      </c>
      <c r="F156" s="429"/>
    </row>
    <row r="157" spans="1:12" s="294" customFormat="1">
      <c r="A157" s="94">
        <f t="shared" si="53"/>
        <v>136</v>
      </c>
      <c r="B157" s="85">
        <f t="shared" si="50"/>
        <v>2056</v>
      </c>
      <c r="C157" s="487">
        <f t="shared" si="51"/>
        <v>-43892</v>
      </c>
      <c r="D157" s="487">
        <f t="shared" si="52"/>
        <v>18817</v>
      </c>
      <c r="E157" s="279">
        <f t="shared" si="49"/>
        <v>-62709</v>
      </c>
      <c r="F157" s="429"/>
    </row>
    <row r="158" spans="1:12" s="294" customFormat="1">
      <c r="A158" s="94">
        <f t="shared" si="53"/>
        <v>137</v>
      </c>
      <c r="B158" s="85">
        <f t="shared" si="50"/>
        <v>2057</v>
      </c>
      <c r="C158" s="487">
        <f t="shared" si="51"/>
        <v>-62709</v>
      </c>
      <c r="D158" s="487">
        <f t="shared" si="52"/>
        <v>18817</v>
      </c>
      <c r="E158" s="279">
        <f t="shared" si="49"/>
        <v>-81526</v>
      </c>
      <c r="F158" s="429"/>
    </row>
    <row r="159" spans="1:12" s="294" customFormat="1">
      <c r="A159" s="94">
        <f t="shared" si="53"/>
        <v>138</v>
      </c>
      <c r="B159" s="85">
        <f t="shared" si="50"/>
        <v>2058</v>
      </c>
      <c r="C159" s="487">
        <f t="shared" si="51"/>
        <v>-81526</v>
      </c>
      <c r="D159" s="487">
        <f t="shared" si="52"/>
        <v>18817</v>
      </c>
      <c r="E159" s="279">
        <f t="shared" si="49"/>
        <v>-100343</v>
      </c>
      <c r="F159" s="429"/>
    </row>
    <row r="160" spans="1:12" s="294" customFormat="1">
      <c r="A160" s="94">
        <f t="shared" si="53"/>
        <v>139</v>
      </c>
      <c r="B160" s="85">
        <f t="shared" si="50"/>
        <v>2059</v>
      </c>
      <c r="C160" s="487">
        <f t="shared" si="51"/>
        <v>-100343</v>
      </c>
      <c r="D160" s="487">
        <f t="shared" si="52"/>
        <v>18817</v>
      </c>
      <c r="E160" s="279">
        <f t="shared" si="49"/>
        <v>-119160</v>
      </c>
      <c r="F160" s="429"/>
    </row>
    <row r="161" spans="1:13" s="294" customFormat="1">
      <c r="A161" s="94">
        <f t="shared" si="53"/>
        <v>140</v>
      </c>
      <c r="B161" s="85">
        <f t="shared" si="50"/>
        <v>2060</v>
      </c>
      <c r="C161" s="487">
        <f t="shared" si="51"/>
        <v>-119160</v>
      </c>
      <c r="D161" s="487">
        <f t="shared" si="52"/>
        <v>18817</v>
      </c>
      <c r="E161" s="279">
        <f t="shared" si="49"/>
        <v>-137977</v>
      </c>
      <c r="F161" s="429"/>
    </row>
    <row r="162" spans="1:13" ht="15" thickBot="1">
      <c r="A162" s="94">
        <f t="shared" si="53"/>
        <v>141</v>
      </c>
      <c r="B162" s="396"/>
      <c r="C162" s="399"/>
      <c r="D162" s="399"/>
      <c r="E162" s="399"/>
      <c r="F162" s="430"/>
      <c r="I162" s="294"/>
      <c r="J162" s="294"/>
      <c r="K162" s="59"/>
      <c r="L162" s="59"/>
    </row>
    <row r="163" spans="1:13">
      <c r="A163" s="94"/>
      <c r="B163" s="89"/>
      <c r="C163" s="67"/>
      <c r="D163" s="67"/>
      <c r="E163" s="67"/>
      <c r="F163" s="90"/>
      <c r="G163" s="90"/>
    </row>
    <row r="164" spans="1:13">
      <c r="A164" s="94"/>
    </row>
    <row r="165" spans="1:13">
      <c r="A165" s="94"/>
      <c r="I165" s="294"/>
      <c r="J165" s="294"/>
      <c r="K165" s="59"/>
      <c r="L165" s="59"/>
      <c r="M165" s="503" t="s">
        <v>561</v>
      </c>
    </row>
    <row r="166" spans="1:13" ht="15.75">
      <c r="A166" s="94">
        <f>A162+1</f>
        <v>142</v>
      </c>
      <c r="B166" s="68" t="s">
        <v>264</v>
      </c>
      <c r="C166" s="494" t="s">
        <v>632</v>
      </c>
      <c r="D166" s="494"/>
      <c r="E166" s="494"/>
      <c r="F166" s="535"/>
      <c r="I166" s="294"/>
      <c r="J166" s="294"/>
      <c r="K166" s="59"/>
      <c r="L166" s="59"/>
    </row>
    <row r="167" spans="1:13" ht="15.75">
      <c r="A167" s="94">
        <f t="shared" si="53"/>
        <v>143</v>
      </c>
      <c r="B167" s="68"/>
      <c r="C167" s="494"/>
      <c r="D167" s="494"/>
      <c r="E167" s="494"/>
      <c r="F167" s="535"/>
      <c r="I167" s="294"/>
      <c r="J167" s="294"/>
      <c r="K167" s="59"/>
      <c r="L167" s="59"/>
    </row>
    <row r="168" spans="1:13">
      <c r="A168" s="94">
        <f t="shared" si="53"/>
        <v>144</v>
      </c>
      <c r="B168" s="71"/>
      <c r="C168" s="494"/>
      <c r="D168" s="494"/>
      <c r="E168" s="494"/>
      <c r="F168" s="496"/>
      <c r="I168" s="294"/>
      <c r="J168" s="294"/>
      <c r="K168" s="59"/>
      <c r="L168" s="59"/>
    </row>
    <row r="169" spans="1:13">
      <c r="A169" s="94"/>
      <c r="C169" s="536"/>
      <c r="D169" s="67"/>
      <c r="E169" s="67"/>
      <c r="F169" s="67"/>
      <c r="I169" s="294"/>
      <c r="J169" s="294"/>
      <c r="K169" s="59"/>
      <c r="L169" s="59"/>
    </row>
    <row r="170" spans="1:13" ht="15" thickBot="1">
      <c r="A170" s="94"/>
      <c r="C170" s="72"/>
      <c r="D170" s="70"/>
      <c r="E170" s="70"/>
      <c r="F170" s="70"/>
      <c r="I170" s="294"/>
      <c r="J170" s="294"/>
      <c r="K170" s="59"/>
      <c r="L170" s="59"/>
    </row>
    <row r="171" spans="1:13" ht="15" thickBot="1">
      <c r="A171" s="94">
        <f>A168+1</f>
        <v>145</v>
      </c>
      <c r="B171" s="91" t="s">
        <v>205</v>
      </c>
      <c r="C171" s="537"/>
      <c r="D171" s="537"/>
      <c r="E171" s="537"/>
      <c r="F171" s="538"/>
      <c r="I171" s="294"/>
      <c r="J171" s="294"/>
      <c r="K171" s="59"/>
      <c r="L171" s="59"/>
    </row>
    <row r="172" spans="1:13">
      <c r="A172" s="94">
        <f t="shared" si="53"/>
        <v>146</v>
      </c>
      <c r="B172" s="73" t="s">
        <v>201</v>
      </c>
      <c r="C172" s="524">
        <v>3172254</v>
      </c>
      <c r="D172" s="74" t="s">
        <v>206</v>
      </c>
      <c r="E172" s="525"/>
      <c r="F172" s="526">
        <f>F103</f>
        <v>2020</v>
      </c>
      <c r="I172" s="294"/>
      <c r="J172" s="294"/>
      <c r="K172" s="59"/>
      <c r="L172" s="59"/>
    </row>
    <row r="173" spans="1:13">
      <c r="A173" s="94">
        <f t="shared" si="53"/>
        <v>147</v>
      </c>
      <c r="B173" s="73" t="s">
        <v>262</v>
      </c>
      <c r="C173" s="527">
        <v>2020</v>
      </c>
      <c r="D173" s="73"/>
      <c r="E173" s="431"/>
      <c r="F173" s="432"/>
      <c r="I173" s="294"/>
      <c r="J173" s="294"/>
      <c r="K173" s="59"/>
      <c r="L173" s="59"/>
    </row>
    <row r="174" spans="1:13">
      <c r="A174" s="94">
        <f t="shared" si="53"/>
        <v>148</v>
      </c>
      <c r="B174" s="73" t="s">
        <v>261</v>
      </c>
      <c r="C174" s="528">
        <v>4</v>
      </c>
      <c r="D174" s="73"/>
      <c r="E174" s="76"/>
      <c r="F174" s="77"/>
      <c r="I174" s="294"/>
      <c r="J174" s="294"/>
      <c r="K174" s="59"/>
      <c r="L174" s="59"/>
    </row>
    <row r="175" spans="1:13">
      <c r="A175" s="94">
        <f t="shared" si="53"/>
        <v>149</v>
      </c>
      <c r="B175" s="73" t="s">
        <v>207</v>
      </c>
      <c r="C175" s="529">
        <v>40</v>
      </c>
      <c r="D175" s="78" t="s">
        <v>214</v>
      </c>
      <c r="E175" s="76"/>
      <c r="F175" s="79">
        <f>IF(C172=0,0,C172/C175)</f>
        <v>79306</v>
      </c>
      <c r="I175" s="294"/>
      <c r="J175" s="294"/>
      <c r="K175" s="59"/>
      <c r="L175" s="59"/>
    </row>
    <row r="176" spans="1:13" s="294" customFormat="1">
      <c r="A176" s="94"/>
      <c r="B176" s="73" t="s">
        <v>464</v>
      </c>
      <c r="C176" s="566">
        <v>51285</v>
      </c>
      <c r="D176" s="78" t="s">
        <v>213</v>
      </c>
      <c r="E176" s="76"/>
      <c r="F176" s="79"/>
    </row>
    <row r="177" spans="1:12" ht="15" thickBot="1">
      <c r="A177" s="94">
        <f>A175+1</f>
        <v>150</v>
      </c>
      <c r="B177" s="73" t="s">
        <v>465</v>
      </c>
      <c r="C177" s="533" t="s">
        <v>617</v>
      </c>
      <c r="D177" s="539"/>
      <c r="E177" s="532"/>
      <c r="F177" s="400"/>
      <c r="I177" s="294"/>
      <c r="J177" s="294"/>
      <c r="K177" s="59"/>
      <c r="L177" s="59"/>
    </row>
    <row r="178" spans="1:12">
      <c r="A178" s="94">
        <f t="shared" si="53"/>
        <v>151</v>
      </c>
      <c r="B178" s="81" t="s">
        <v>201</v>
      </c>
      <c r="C178" s="82" t="s">
        <v>588</v>
      </c>
      <c r="D178" s="82" t="s">
        <v>208</v>
      </c>
      <c r="E178" s="82" t="s">
        <v>209</v>
      </c>
      <c r="F178" s="426"/>
      <c r="I178" s="294"/>
      <c r="J178" s="294"/>
      <c r="K178" s="59"/>
      <c r="L178" s="59"/>
    </row>
    <row r="179" spans="1:12" ht="15" thickBot="1">
      <c r="A179" s="94">
        <f t="shared" si="53"/>
        <v>152</v>
      </c>
      <c r="B179" s="394" t="s">
        <v>210</v>
      </c>
      <c r="C179" s="395" t="s">
        <v>211</v>
      </c>
      <c r="D179" s="395" t="s">
        <v>212</v>
      </c>
      <c r="E179" s="395" t="s">
        <v>211</v>
      </c>
      <c r="F179" s="427"/>
      <c r="I179" s="294"/>
      <c r="J179" s="294"/>
      <c r="K179" s="59"/>
      <c r="L179" s="59"/>
    </row>
    <row r="180" spans="1:12">
      <c r="A180" s="94">
        <f t="shared" si="53"/>
        <v>153</v>
      </c>
      <c r="B180" s="85">
        <f>IF(C173= "","-",C173)</f>
        <v>2020</v>
      </c>
      <c r="C180" s="486">
        <f>C172</f>
        <v>3172254</v>
      </c>
      <c r="D180" s="486">
        <f>F175*(12-C174)/12</f>
        <v>52871</v>
      </c>
      <c r="E180" s="86">
        <f>C180-D180</f>
        <v>3119383</v>
      </c>
      <c r="F180" s="428"/>
      <c r="I180" s="294"/>
      <c r="J180" s="294"/>
      <c r="K180" s="59"/>
      <c r="L180" s="59"/>
    </row>
    <row r="181" spans="1:12">
      <c r="A181" s="94">
        <f t="shared" si="53"/>
        <v>154</v>
      </c>
      <c r="B181" s="85">
        <f>B180+1</f>
        <v>2021</v>
      </c>
      <c r="C181" s="487">
        <f>E180</f>
        <v>3119383</v>
      </c>
      <c r="D181" s="487">
        <f t="shared" ref="D181:D219" si="54">$F$175</f>
        <v>79306</v>
      </c>
      <c r="E181" s="279">
        <f t="shared" ref="E181:E228" si="55">C181-D181</f>
        <v>3040077</v>
      </c>
      <c r="F181" s="429"/>
      <c r="I181" s="294"/>
      <c r="J181" s="294"/>
      <c r="K181" s="59"/>
      <c r="L181" s="59"/>
    </row>
    <row r="182" spans="1:12">
      <c r="A182" s="94">
        <f t="shared" si="53"/>
        <v>155</v>
      </c>
      <c r="B182" s="85">
        <f t="shared" ref="B182:B229" si="56">B181+1</f>
        <v>2022</v>
      </c>
      <c r="C182" s="487">
        <f t="shared" ref="C182:C220" si="57">E181</f>
        <v>3040077</v>
      </c>
      <c r="D182" s="487">
        <f t="shared" si="54"/>
        <v>79306</v>
      </c>
      <c r="E182" s="279">
        <f t="shared" si="55"/>
        <v>2960771</v>
      </c>
      <c r="F182" s="429"/>
      <c r="I182" s="294"/>
      <c r="J182" s="294"/>
      <c r="K182" s="59"/>
      <c r="L182" s="59"/>
    </row>
    <row r="183" spans="1:12">
      <c r="A183" s="94">
        <f t="shared" si="53"/>
        <v>156</v>
      </c>
      <c r="B183" s="85">
        <f t="shared" si="56"/>
        <v>2023</v>
      </c>
      <c r="C183" s="487">
        <f t="shared" si="57"/>
        <v>2960771</v>
      </c>
      <c r="D183" s="487">
        <f t="shared" si="54"/>
        <v>79306</v>
      </c>
      <c r="E183" s="279">
        <f t="shared" si="55"/>
        <v>2881465</v>
      </c>
      <c r="F183" s="429"/>
      <c r="I183" s="294"/>
      <c r="J183" s="294"/>
      <c r="K183" s="59"/>
      <c r="L183" s="59"/>
    </row>
    <row r="184" spans="1:12">
      <c r="A184" s="94">
        <f t="shared" si="53"/>
        <v>157</v>
      </c>
      <c r="B184" s="85">
        <f t="shared" si="56"/>
        <v>2024</v>
      </c>
      <c r="C184" s="487">
        <f t="shared" si="57"/>
        <v>2881465</v>
      </c>
      <c r="D184" s="487">
        <f t="shared" si="54"/>
        <v>79306</v>
      </c>
      <c r="E184" s="279">
        <f t="shared" si="55"/>
        <v>2802159</v>
      </c>
      <c r="F184" s="429"/>
      <c r="I184" s="294"/>
      <c r="J184" s="294"/>
      <c r="K184" s="59"/>
      <c r="L184" s="59"/>
    </row>
    <row r="185" spans="1:12">
      <c r="A185" s="94">
        <f t="shared" si="53"/>
        <v>158</v>
      </c>
      <c r="B185" s="85">
        <f t="shared" si="56"/>
        <v>2025</v>
      </c>
      <c r="C185" s="487">
        <f t="shared" si="57"/>
        <v>2802159</v>
      </c>
      <c r="D185" s="487">
        <f t="shared" si="54"/>
        <v>79306</v>
      </c>
      <c r="E185" s="279">
        <f t="shared" si="55"/>
        <v>2722853</v>
      </c>
      <c r="F185" s="429"/>
      <c r="I185" s="294"/>
      <c r="J185" s="294"/>
      <c r="K185" s="59"/>
      <c r="L185" s="59"/>
    </row>
    <row r="186" spans="1:12">
      <c r="A186" s="94">
        <f t="shared" si="53"/>
        <v>159</v>
      </c>
      <c r="B186" s="85">
        <f t="shared" si="56"/>
        <v>2026</v>
      </c>
      <c r="C186" s="487">
        <f t="shared" si="57"/>
        <v>2722853</v>
      </c>
      <c r="D186" s="487">
        <f t="shared" si="54"/>
        <v>79306</v>
      </c>
      <c r="E186" s="279">
        <f t="shared" si="55"/>
        <v>2643547</v>
      </c>
      <c r="F186" s="429"/>
      <c r="I186" s="294"/>
      <c r="J186" s="294"/>
      <c r="K186" s="59"/>
      <c r="L186" s="59"/>
    </row>
    <row r="187" spans="1:12">
      <c r="A187" s="94">
        <f t="shared" si="53"/>
        <v>160</v>
      </c>
      <c r="B187" s="85">
        <f t="shared" si="56"/>
        <v>2027</v>
      </c>
      <c r="C187" s="487">
        <f t="shared" si="57"/>
        <v>2643547</v>
      </c>
      <c r="D187" s="487">
        <f t="shared" si="54"/>
        <v>79306</v>
      </c>
      <c r="E187" s="279">
        <f t="shared" si="55"/>
        <v>2564241</v>
      </c>
      <c r="F187" s="429"/>
      <c r="I187" s="294"/>
      <c r="J187" s="294"/>
      <c r="K187" s="59"/>
      <c r="L187" s="59"/>
    </row>
    <row r="188" spans="1:12">
      <c r="A188" s="94">
        <f t="shared" si="53"/>
        <v>161</v>
      </c>
      <c r="B188" s="85">
        <f t="shared" si="56"/>
        <v>2028</v>
      </c>
      <c r="C188" s="487">
        <f t="shared" si="57"/>
        <v>2564241</v>
      </c>
      <c r="D188" s="487">
        <f t="shared" si="54"/>
        <v>79306</v>
      </c>
      <c r="E188" s="279">
        <f t="shared" si="55"/>
        <v>2484935</v>
      </c>
      <c r="F188" s="429"/>
      <c r="I188" s="294"/>
      <c r="J188" s="294"/>
      <c r="K188" s="59"/>
      <c r="L188" s="59"/>
    </row>
    <row r="189" spans="1:12">
      <c r="A189" s="94">
        <f t="shared" si="53"/>
        <v>162</v>
      </c>
      <c r="B189" s="85">
        <f t="shared" si="56"/>
        <v>2029</v>
      </c>
      <c r="C189" s="487">
        <f t="shared" si="57"/>
        <v>2484935</v>
      </c>
      <c r="D189" s="487">
        <f t="shared" si="54"/>
        <v>79306</v>
      </c>
      <c r="E189" s="279">
        <f t="shared" si="55"/>
        <v>2405629</v>
      </c>
      <c r="F189" s="429"/>
      <c r="I189" s="294"/>
      <c r="J189" s="294"/>
      <c r="K189" s="59"/>
      <c r="L189" s="59"/>
    </row>
    <row r="190" spans="1:12">
      <c r="A190" s="94">
        <f t="shared" si="53"/>
        <v>163</v>
      </c>
      <c r="B190" s="85">
        <f t="shared" si="56"/>
        <v>2030</v>
      </c>
      <c r="C190" s="487">
        <f t="shared" si="57"/>
        <v>2405629</v>
      </c>
      <c r="D190" s="487">
        <f t="shared" si="54"/>
        <v>79306</v>
      </c>
      <c r="E190" s="279">
        <f t="shared" si="55"/>
        <v>2326323</v>
      </c>
      <c r="F190" s="429"/>
      <c r="I190" s="294"/>
      <c r="J190" s="294"/>
      <c r="K190" s="59"/>
      <c r="L190" s="59"/>
    </row>
    <row r="191" spans="1:12">
      <c r="A191" s="94">
        <f t="shared" si="53"/>
        <v>164</v>
      </c>
      <c r="B191" s="85">
        <f t="shared" si="56"/>
        <v>2031</v>
      </c>
      <c r="C191" s="487">
        <f t="shared" si="57"/>
        <v>2326323</v>
      </c>
      <c r="D191" s="487">
        <f t="shared" si="54"/>
        <v>79306</v>
      </c>
      <c r="E191" s="279">
        <f t="shared" si="55"/>
        <v>2247017</v>
      </c>
      <c r="F191" s="429"/>
      <c r="I191" s="294"/>
      <c r="J191" s="294"/>
      <c r="K191" s="59"/>
      <c r="L191" s="59"/>
    </row>
    <row r="192" spans="1:12">
      <c r="A192" s="94">
        <f t="shared" si="53"/>
        <v>165</v>
      </c>
      <c r="B192" s="85">
        <f t="shared" si="56"/>
        <v>2032</v>
      </c>
      <c r="C192" s="487">
        <f t="shared" si="57"/>
        <v>2247017</v>
      </c>
      <c r="D192" s="487">
        <f t="shared" si="54"/>
        <v>79306</v>
      </c>
      <c r="E192" s="279">
        <f t="shared" si="55"/>
        <v>2167711</v>
      </c>
      <c r="F192" s="429"/>
      <c r="I192" s="294"/>
      <c r="J192" s="294"/>
      <c r="K192" s="59"/>
      <c r="L192" s="59"/>
    </row>
    <row r="193" spans="1:12">
      <c r="A193" s="94">
        <f t="shared" si="53"/>
        <v>166</v>
      </c>
      <c r="B193" s="85">
        <f t="shared" si="56"/>
        <v>2033</v>
      </c>
      <c r="C193" s="487">
        <f t="shared" si="57"/>
        <v>2167711</v>
      </c>
      <c r="D193" s="487">
        <f t="shared" si="54"/>
        <v>79306</v>
      </c>
      <c r="E193" s="279">
        <f t="shared" si="55"/>
        <v>2088405</v>
      </c>
      <c r="F193" s="429"/>
      <c r="I193" s="294"/>
      <c r="J193" s="294"/>
      <c r="K193" s="59"/>
      <c r="L193" s="59"/>
    </row>
    <row r="194" spans="1:12">
      <c r="A194" s="94">
        <f t="shared" si="53"/>
        <v>167</v>
      </c>
      <c r="B194" s="85">
        <f t="shared" si="56"/>
        <v>2034</v>
      </c>
      <c r="C194" s="487">
        <f t="shared" si="57"/>
        <v>2088405</v>
      </c>
      <c r="D194" s="487">
        <f t="shared" si="54"/>
        <v>79306</v>
      </c>
      <c r="E194" s="279">
        <f t="shared" si="55"/>
        <v>2009099</v>
      </c>
      <c r="F194" s="429"/>
      <c r="I194" s="294"/>
      <c r="J194" s="294"/>
      <c r="K194" s="59"/>
      <c r="L194" s="59"/>
    </row>
    <row r="195" spans="1:12">
      <c r="A195" s="94">
        <f t="shared" si="53"/>
        <v>168</v>
      </c>
      <c r="B195" s="85">
        <f t="shared" si="56"/>
        <v>2035</v>
      </c>
      <c r="C195" s="487">
        <f t="shared" si="57"/>
        <v>2009099</v>
      </c>
      <c r="D195" s="487">
        <f t="shared" si="54"/>
        <v>79306</v>
      </c>
      <c r="E195" s="279">
        <f t="shared" si="55"/>
        <v>1929793</v>
      </c>
      <c r="F195" s="429"/>
      <c r="I195" s="294"/>
      <c r="J195" s="294"/>
      <c r="K195" s="59"/>
      <c r="L195" s="59"/>
    </row>
    <row r="196" spans="1:12">
      <c r="A196" s="94">
        <f t="shared" si="53"/>
        <v>169</v>
      </c>
      <c r="B196" s="85">
        <f t="shared" si="56"/>
        <v>2036</v>
      </c>
      <c r="C196" s="487">
        <f t="shared" si="57"/>
        <v>1929793</v>
      </c>
      <c r="D196" s="487">
        <f t="shared" si="54"/>
        <v>79306</v>
      </c>
      <c r="E196" s="279">
        <f t="shared" si="55"/>
        <v>1850487</v>
      </c>
      <c r="F196" s="429"/>
      <c r="I196" s="294"/>
      <c r="J196" s="294"/>
      <c r="K196" s="59"/>
      <c r="L196" s="59"/>
    </row>
    <row r="197" spans="1:12">
      <c r="A197" s="94">
        <f t="shared" si="53"/>
        <v>170</v>
      </c>
      <c r="B197" s="85">
        <f t="shared" si="56"/>
        <v>2037</v>
      </c>
      <c r="C197" s="487">
        <f t="shared" si="57"/>
        <v>1850487</v>
      </c>
      <c r="D197" s="487">
        <f t="shared" si="54"/>
        <v>79306</v>
      </c>
      <c r="E197" s="279">
        <f t="shared" si="55"/>
        <v>1771181</v>
      </c>
      <c r="F197" s="429"/>
      <c r="I197" s="294"/>
      <c r="J197" s="294"/>
      <c r="K197" s="59"/>
      <c r="L197" s="59"/>
    </row>
    <row r="198" spans="1:12">
      <c r="A198" s="94">
        <f t="shared" si="53"/>
        <v>171</v>
      </c>
      <c r="B198" s="85">
        <f t="shared" si="56"/>
        <v>2038</v>
      </c>
      <c r="C198" s="487">
        <f t="shared" si="57"/>
        <v>1771181</v>
      </c>
      <c r="D198" s="487">
        <f t="shared" si="54"/>
        <v>79306</v>
      </c>
      <c r="E198" s="279">
        <f t="shared" si="55"/>
        <v>1691875</v>
      </c>
      <c r="F198" s="429"/>
      <c r="I198" s="294"/>
      <c r="J198" s="294"/>
      <c r="K198" s="59"/>
      <c r="L198" s="59"/>
    </row>
    <row r="199" spans="1:12">
      <c r="A199" s="94">
        <f t="shared" si="53"/>
        <v>172</v>
      </c>
      <c r="B199" s="85">
        <f t="shared" si="56"/>
        <v>2039</v>
      </c>
      <c r="C199" s="487">
        <f t="shared" si="57"/>
        <v>1691875</v>
      </c>
      <c r="D199" s="487">
        <f t="shared" si="54"/>
        <v>79306</v>
      </c>
      <c r="E199" s="279">
        <f t="shared" si="55"/>
        <v>1612569</v>
      </c>
      <c r="F199" s="429"/>
      <c r="I199" s="294"/>
      <c r="J199" s="294"/>
      <c r="K199" s="59"/>
      <c r="L199" s="59"/>
    </row>
    <row r="200" spans="1:12">
      <c r="A200" s="94">
        <f t="shared" si="53"/>
        <v>173</v>
      </c>
      <c r="B200" s="85">
        <f t="shared" si="56"/>
        <v>2040</v>
      </c>
      <c r="C200" s="487">
        <f t="shared" si="57"/>
        <v>1612569</v>
      </c>
      <c r="D200" s="487">
        <f t="shared" si="54"/>
        <v>79306</v>
      </c>
      <c r="E200" s="279">
        <f t="shared" si="55"/>
        <v>1533263</v>
      </c>
      <c r="F200" s="429"/>
      <c r="I200" s="294"/>
      <c r="J200" s="294"/>
      <c r="K200" s="59"/>
      <c r="L200" s="59"/>
    </row>
    <row r="201" spans="1:12">
      <c r="A201" s="94">
        <f t="shared" si="53"/>
        <v>174</v>
      </c>
      <c r="B201" s="85">
        <f t="shared" si="56"/>
        <v>2041</v>
      </c>
      <c r="C201" s="487">
        <f t="shared" si="57"/>
        <v>1533263</v>
      </c>
      <c r="D201" s="487">
        <f t="shared" si="54"/>
        <v>79306</v>
      </c>
      <c r="E201" s="279">
        <f t="shared" si="55"/>
        <v>1453957</v>
      </c>
      <c r="F201" s="429"/>
      <c r="I201" s="294"/>
      <c r="J201" s="294"/>
      <c r="K201" s="59"/>
      <c r="L201" s="59"/>
    </row>
    <row r="202" spans="1:12">
      <c r="A202" s="94">
        <f t="shared" si="53"/>
        <v>175</v>
      </c>
      <c r="B202" s="85">
        <f t="shared" si="56"/>
        <v>2042</v>
      </c>
      <c r="C202" s="487">
        <f t="shared" si="57"/>
        <v>1453957</v>
      </c>
      <c r="D202" s="487">
        <f t="shared" si="54"/>
        <v>79306</v>
      </c>
      <c r="E202" s="279">
        <f t="shared" si="55"/>
        <v>1374651</v>
      </c>
      <c r="F202" s="429"/>
      <c r="I202" s="294"/>
      <c r="J202" s="294"/>
      <c r="K202" s="59"/>
      <c r="L202" s="59"/>
    </row>
    <row r="203" spans="1:12">
      <c r="A203" s="94">
        <f t="shared" si="53"/>
        <v>176</v>
      </c>
      <c r="B203" s="85">
        <f t="shared" si="56"/>
        <v>2043</v>
      </c>
      <c r="C203" s="487">
        <f t="shared" si="57"/>
        <v>1374651</v>
      </c>
      <c r="D203" s="487">
        <f t="shared" si="54"/>
        <v>79306</v>
      </c>
      <c r="E203" s="279">
        <f t="shared" si="55"/>
        <v>1295345</v>
      </c>
      <c r="F203" s="429"/>
      <c r="I203" s="294"/>
      <c r="J203" s="294"/>
      <c r="K203" s="59"/>
      <c r="L203" s="59"/>
    </row>
    <row r="204" spans="1:12">
      <c r="A204" s="94">
        <f t="shared" ref="A204:A269" si="58">A203+1</f>
        <v>177</v>
      </c>
      <c r="B204" s="85">
        <f t="shared" si="56"/>
        <v>2044</v>
      </c>
      <c r="C204" s="487">
        <f t="shared" si="57"/>
        <v>1295345</v>
      </c>
      <c r="D204" s="487">
        <f t="shared" si="54"/>
        <v>79306</v>
      </c>
      <c r="E204" s="279">
        <f t="shared" si="55"/>
        <v>1216039</v>
      </c>
      <c r="F204" s="429"/>
      <c r="I204" s="294"/>
      <c r="J204" s="294"/>
      <c r="K204" s="59"/>
      <c r="L204" s="59"/>
    </row>
    <row r="205" spans="1:12">
      <c r="A205" s="94">
        <f t="shared" si="58"/>
        <v>178</v>
      </c>
      <c r="B205" s="85">
        <f t="shared" si="56"/>
        <v>2045</v>
      </c>
      <c r="C205" s="487">
        <f t="shared" si="57"/>
        <v>1216039</v>
      </c>
      <c r="D205" s="487">
        <f t="shared" si="54"/>
        <v>79306</v>
      </c>
      <c r="E205" s="279">
        <f t="shared" si="55"/>
        <v>1136733</v>
      </c>
      <c r="F205" s="429"/>
      <c r="I205" s="294"/>
      <c r="J205" s="294"/>
      <c r="K205" s="59"/>
      <c r="L205" s="59"/>
    </row>
    <row r="206" spans="1:12">
      <c r="A206" s="94">
        <f t="shared" si="58"/>
        <v>179</v>
      </c>
      <c r="B206" s="85">
        <f t="shared" si="56"/>
        <v>2046</v>
      </c>
      <c r="C206" s="487">
        <f t="shared" si="57"/>
        <v>1136733</v>
      </c>
      <c r="D206" s="487">
        <f t="shared" si="54"/>
        <v>79306</v>
      </c>
      <c r="E206" s="279">
        <f t="shared" si="55"/>
        <v>1057427</v>
      </c>
      <c r="F206" s="429"/>
      <c r="I206" s="294"/>
      <c r="J206" s="294"/>
      <c r="K206" s="59"/>
      <c r="L206" s="59"/>
    </row>
    <row r="207" spans="1:12">
      <c r="A207" s="94">
        <f t="shared" si="58"/>
        <v>180</v>
      </c>
      <c r="B207" s="85">
        <f t="shared" si="56"/>
        <v>2047</v>
      </c>
      <c r="C207" s="487">
        <f t="shared" si="57"/>
        <v>1057427</v>
      </c>
      <c r="D207" s="487">
        <f t="shared" si="54"/>
        <v>79306</v>
      </c>
      <c r="E207" s="279">
        <f t="shared" si="55"/>
        <v>978121</v>
      </c>
      <c r="F207" s="429"/>
      <c r="I207" s="294"/>
      <c r="J207" s="294"/>
      <c r="K207" s="59"/>
      <c r="L207" s="59"/>
    </row>
    <row r="208" spans="1:12">
      <c r="A208" s="94">
        <f t="shared" si="58"/>
        <v>181</v>
      </c>
      <c r="B208" s="85">
        <f t="shared" si="56"/>
        <v>2048</v>
      </c>
      <c r="C208" s="487">
        <f t="shared" si="57"/>
        <v>978121</v>
      </c>
      <c r="D208" s="487">
        <f t="shared" si="54"/>
        <v>79306</v>
      </c>
      <c r="E208" s="279">
        <f t="shared" si="55"/>
        <v>898815</v>
      </c>
      <c r="F208" s="429"/>
      <c r="I208" s="294"/>
      <c r="J208" s="294"/>
      <c r="K208" s="59"/>
      <c r="L208" s="59"/>
    </row>
    <row r="209" spans="1:12">
      <c r="A209" s="94">
        <f t="shared" si="58"/>
        <v>182</v>
      </c>
      <c r="B209" s="85">
        <f t="shared" si="56"/>
        <v>2049</v>
      </c>
      <c r="C209" s="487">
        <f t="shared" si="57"/>
        <v>898815</v>
      </c>
      <c r="D209" s="487">
        <f t="shared" si="54"/>
        <v>79306</v>
      </c>
      <c r="E209" s="279">
        <f t="shared" si="55"/>
        <v>819509</v>
      </c>
      <c r="F209" s="429"/>
      <c r="I209" s="294"/>
      <c r="J209" s="294"/>
      <c r="K209" s="59"/>
      <c r="L209" s="59"/>
    </row>
    <row r="210" spans="1:12">
      <c r="A210" s="94">
        <f t="shared" si="58"/>
        <v>183</v>
      </c>
      <c r="B210" s="85">
        <f t="shared" si="56"/>
        <v>2050</v>
      </c>
      <c r="C210" s="487">
        <f t="shared" si="57"/>
        <v>819509</v>
      </c>
      <c r="D210" s="487">
        <f t="shared" si="54"/>
        <v>79306</v>
      </c>
      <c r="E210" s="279">
        <f t="shared" si="55"/>
        <v>740203</v>
      </c>
      <c r="F210" s="429"/>
      <c r="I210" s="294"/>
      <c r="J210" s="294"/>
      <c r="K210" s="59"/>
      <c r="L210" s="59"/>
    </row>
    <row r="211" spans="1:12">
      <c r="A211" s="94">
        <f t="shared" si="58"/>
        <v>184</v>
      </c>
      <c r="B211" s="85">
        <f t="shared" si="56"/>
        <v>2051</v>
      </c>
      <c r="C211" s="487">
        <f t="shared" si="57"/>
        <v>740203</v>
      </c>
      <c r="D211" s="487">
        <f t="shared" si="54"/>
        <v>79306</v>
      </c>
      <c r="E211" s="279">
        <f t="shared" si="55"/>
        <v>660897</v>
      </c>
      <c r="F211" s="429"/>
      <c r="I211" s="294"/>
      <c r="J211" s="294"/>
      <c r="K211" s="59"/>
      <c r="L211" s="59"/>
    </row>
    <row r="212" spans="1:12">
      <c r="A212" s="94">
        <f t="shared" si="58"/>
        <v>185</v>
      </c>
      <c r="B212" s="85">
        <f t="shared" si="56"/>
        <v>2052</v>
      </c>
      <c r="C212" s="487">
        <f t="shared" si="57"/>
        <v>660897</v>
      </c>
      <c r="D212" s="487">
        <f t="shared" si="54"/>
        <v>79306</v>
      </c>
      <c r="E212" s="279">
        <f t="shared" si="55"/>
        <v>581591</v>
      </c>
      <c r="F212" s="429"/>
      <c r="I212" s="294"/>
      <c r="J212" s="294"/>
      <c r="K212" s="59"/>
      <c r="L212" s="59"/>
    </row>
    <row r="213" spans="1:12">
      <c r="A213" s="94">
        <f t="shared" si="58"/>
        <v>186</v>
      </c>
      <c r="B213" s="85">
        <f t="shared" si="56"/>
        <v>2053</v>
      </c>
      <c r="C213" s="487">
        <f t="shared" si="57"/>
        <v>581591</v>
      </c>
      <c r="D213" s="487">
        <f t="shared" si="54"/>
        <v>79306</v>
      </c>
      <c r="E213" s="279">
        <f t="shared" si="55"/>
        <v>502285</v>
      </c>
      <c r="F213" s="429"/>
      <c r="I213" s="294"/>
      <c r="J213" s="294"/>
      <c r="K213" s="59"/>
      <c r="L213" s="59"/>
    </row>
    <row r="214" spans="1:12">
      <c r="A214" s="94">
        <f t="shared" si="58"/>
        <v>187</v>
      </c>
      <c r="B214" s="85">
        <f t="shared" si="56"/>
        <v>2054</v>
      </c>
      <c r="C214" s="487">
        <f t="shared" si="57"/>
        <v>502285</v>
      </c>
      <c r="D214" s="487">
        <f t="shared" si="54"/>
        <v>79306</v>
      </c>
      <c r="E214" s="279">
        <f t="shared" si="55"/>
        <v>422979</v>
      </c>
      <c r="F214" s="429"/>
      <c r="I214" s="294"/>
      <c r="J214" s="294"/>
      <c r="K214" s="59"/>
      <c r="L214" s="59"/>
    </row>
    <row r="215" spans="1:12">
      <c r="A215" s="94">
        <f t="shared" si="58"/>
        <v>188</v>
      </c>
      <c r="B215" s="85">
        <f t="shared" si="56"/>
        <v>2055</v>
      </c>
      <c r="C215" s="487">
        <f t="shared" si="57"/>
        <v>422979</v>
      </c>
      <c r="D215" s="487">
        <f t="shared" si="54"/>
        <v>79306</v>
      </c>
      <c r="E215" s="279">
        <f t="shared" si="55"/>
        <v>343673</v>
      </c>
      <c r="F215" s="429"/>
      <c r="I215" s="294"/>
      <c r="J215" s="294"/>
      <c r="K215" s="59"/>
      <c r="L215" s="59"/>
    </row>
    <row r="216" spans="1:12">
      <c r="A216" s="94">
        <f t="shared" si="58"/>
        <v>189</v>
      </c>
      <c r="B216" s="85">
        <f t="shared" si="56"/>
        <v>2056</v>
      </c>
      <c r="C216" s="487">
        <f t="shared" si="57"/>
        <v>343673</v>
      </c>
      <c r="D216" s="487">
        <f t="shared" si="54"/>
        <v>79306</v>
      </c>
      <c r="E216" s="279">
        <f t="shared" si="55"/>
        <v>264367</v>
      </c>
      <c r="F216" s="429"/>
      <c r="I216" s="294"/>
      <c r="J216" s="294"/>
      <c r="K216" s="59"/>
      <c r="L216" s="59"/>
    </row>
    <row r="217" spans="1:12">
      <c r="A217" s="94">
        <f t="shared" si="58"/>
        <v>190</v>
      </c>
      <c r="B217" s="85">
        <f t="shared" si="56"/>
        <v>2057</v>
      </c>
      <c r="C217" s="487">
        <f t="shared" si="57"/>
        <v>264367</v>
      </c>
      <c r="D217" s="487">
        <f t="shared" si="54"/>
        <v>79306</v>
      </c>
      <c r="E217" s="279">
        <f t="shared" si="55"/>
        <v>185061</v>
      </c>
      <c r="F217" s="429"/>
      <c r="I217" s="294"/>
      <c r="J217" s="294"/>
      <c r="K217" s="59"/>
      <c r="L217" s="59"/>
    </row>
    <row r="218" spans="1:12">
      <c r="A218" s="94">
        <f t="shared" si="58"/>
        <v>191</v>
      </c>
      <c r="B218" s="85">
        <f t="shared" si="56"/>
        <v>2058</v>
      </c>
      <c r="C218" s="487">
        <f t="shared" si="57"/>
        <v>185061</v>
      </c>
      <c r="D218" s="487">
        <f t="shared" si="54"/>
        <v>79306</v>
      </c>
      <c r="E218" s="279">
        <f t="shared" si="55"/>
        <v>105755</v>
      </c>
      <c r="F218" s="429"/>
      <c r="I218" s="294"/>
      <c r="J218" s="294"/>
      <c r="K218" s="59"/>
      <c r="L218" s="59"/>
    </row>
    <row r="219" spans="1:12">
      <c r="A219" s="94">
        <f t="shared" si="58"/>
        <v>192</v>
      </c>
      <c r="B219" s="85">
        <f t="shared" si="56"/>
        <v>2059</v>
      </c>
      <c r="C219" s="487">
        <f t="shared" si="57"/>
        <v>105755</v>
      </c>
      <c r="D219" s="487">
        <f t="shared" si="54"/>
        <v>79306</v>
      </c>
      <c r="E219" s="279">
        <f t="shared" si="55"/>
        <v>26449</v>
      </c>
      <c r="F219" s="429"/>
      <c r="I219" s="294"/>
      <c r="J219" s="294"/>
      <c r="K219" s="59"/>
      <c r="L219" s="59"/>
    </row>
    <row r="220" spans="1:12">
      <c r="A220" s="94">
        <f t="shared" si="58"/>
        <v>193</v>
      </c>
      <c r="B220" s="85">
        <f t="shared" si="56"/>
        <v>2060</v>
      </c>
      <c r="C220" s="487">
        <f t="shared" si="57"/>
        <v>26449</v>
      </c>
      <c r="D220" s="487">
        <v>26449</v>
      </c>
      <c r="E220" s="279">
        <f t="shared" si="55"/>
        <v>0</v>
      </c>
      <c r="F220" s="429"/>
      <c r="I220" s="294"/>
      <c r="J220" s="294"/>
      <c r="K220" s="59"/>
      <c r="L220" s="59"/>
    </row>
    <row r="221" spans="1:12">
      <c r="A221" s="94">
        <f t="shared" si="58"/>
        <v>194</v>
      </c>
      <c r="B221" s="85">
        <f t="shared" si="56"/>
        <v>2061</v>
      </c>
      <c r="C221" s="487"/>
      <c r="D221" s="487"/>
      <c r="E221" s="279">
        <f t="shared" si="55"/>
        <v>0</v>
      </c>
      <c r="F221" s="429"/>
      <c r="I221" s="294"/>
      <c r="J221" s="294"/>
      <c r="K221" s="59"/>
      <c r="L221" s="59"/>
    </row>
    <row r="222" spans="1:12">
      <c r="A222" s="94">
        <f t="shared" si="58"/>
        <v>195</v>
      </c>
      <c r="B222" s="85">
        <f t="shared" si="56"/>
        <v>2062</v>
      </c>
      <c r="C222" s="487"/>
      <c r="D222" s="487"/>
      <c r="E222" s="279">
        <f t="shared" si="55"/>
        <v>0</v>
      </c>
      <c r="F222" s="429"/>
      <c r="I222" s="294"/>
      <c r="J222" s="294"/>
      <c r="K222" s="59"/>
      <c r="L222" s="59"/>
    </row>
    <row r="223" spans="1:12">
      <c r="A223" s="94">
        <f t="shared" si="58"/>
        <v>196</v>
      </c>
      <c r="B223" s="85">
        <f t="shared" si="56"/>
        <v>2063</v>
      </c>
      <c r="C223" s="487"/>
      <c r="D223" s="487"/>
      <c r="E223" s="279">
        <f t="shared" si="55"/>
        <v>0</v>
      </c>
      <c r="F223" s="429"/>
      <c r="I223" s="294"/>
      <c r="J223" s="294"/>
      <c r="K223" s="59"/>
      <c r="L223" s="59"/>
    </row>
    <row r="224" spans="1:12">
      <c r="A224" s="94">
        <f t="shared" si="58"/>
        <v>197</v>
      </c>
      <c r="B224" s="85">
        <f t="shared" si="56"/>
        <v>2064</v>
      </c>
      <c r="C224" s="487"/>
      <c r="D224" s="487"/>
      <c r="E224" s="279">
        <f t="shared" si="55"/>
        <v>0</v>
      </c>
      <c r="F224" s="429"/>
      <c r="I224" s="294"/>
      <c r="J224" s="294"/>
      <c r="K224" s="59"/>
      <c r="L224" s="59"/>
    </row>
    <row r="225" spans="1:13">
      <c r="A225" s="94">
        <f t="shared" si="58"/>
        <v>198</v>
      </c>
      <c r="B225" s="85">
        <f t="shared" si="56"/>
        <v>2065</v>
      </c>
      <c r="C225" s="487"/>
      <c r="D225" s="487"/>
      <c r="E225" s="279">
        <f t="shared" si="55"/>
        <v>0</v>
      </c>
      <c r="F225" s="429"/>
      <c r="I225" s="294"/>
      <c r="J225" s="294"/>
      <c r="K225" s="59"/>
      <c r="L225" s="59"/>
    </row>
    <row r="226" spans="1:13">
      <c r="A226" s="94">
        <f t="shared" si="58"/>
        <v>199</v>
      </c>
      <c r="B226" s="85">
        <f t="shared" si="56"/>
        <v>2066</v>
      </c>
      <c r="C226" s="487"/>
      <c r="D226" s="487"/>
      <c r="E226" s="279">
        <f t="shared" si="55"/>
        <v>0</v>
      </c>
      <c r="F226" s="429"/>
      <c r="I226" s="294"/>
      <c r="J226" s="294"/>
      <c r="K226" s="59"/>
      <c r="L226" s="59"/>
    </row>
    <row r="227" spans="1:13">
      <c r="A227" s="94">
        <f t="shared" si="58"/>
        <v>200</v>
      </c>
      <c r="B227" s="85">
        <f t="shared" si="56"/>
        <v>2067</v>
      </c>
      <c r="C227" s="487"/>
      <c r="D227" s="487"/>
      <c r="E227" s="279">
        <f t="shared" si="55"/>
        <v>0</v>
      </c>
      <c r="F227" s="429"/>
      <c r="I227" s="294"/>
      <c r="J227" s="294"/>
      <c r="K227" s="59"/>
      <c r="L227" s="59"/>
    </row>
    <row r="228" spans="1:13">
      <c r="A228" s="94">
        <f t="shared" si="58"/>
        <v>201</v>
      </c>
      <c r="B228" s="85">
        <f t="shared" si="56"/>
        <v>2068</v>
      </c>
      <c r="C228" s="487"/>
      <c r="D228" s="487"/>
      <c r="E228" s="279">
        <f t="shared" si="55"/>
        <v>0</v>
      </c>
      <c r="F228" s="429"/>
      <c r="I228" s="294"/>
      <c r="J228" s="294"/>
      <c r="K228" s="59"/>
      <c r="L228" s="59"/>
    </row>
    <row r="229" spans="1:13">
      <c r="A229" s="94">
        <f t="shared" si="58"/>
        <v>202</v>
      </c>
      <c r="B229" s="85">
        <f t="shared" si="56"/>
        <v>2069</v>
      </c>
      <c r="C229" s="487"/>
      <c r="D229" s="487"/>
      <c r="E229" s="280">
        <f t="shared" ref="E229" si="59">+C229-D229</f>
        <v>0</v>
      </c>
      <c r="F229" s="429"/>
      <c r="I229" s="294"/>
      <c r="J229" s="294"/>
      <c r="K229" s="59"/>
      <c r="L229" s="59"/>
    </row>
    <row r="230" spans="1:13" ht="15" thickBot="1">
      <c r="A230" s="94">
        <f t="shared" si="58"/>
        <v>203</v>
      </c>
      <c r="B230" s="396"/>
      <c r="C230" s="397"/>
      <c r="D230" s="397"/>
      <c r="E230" s="397"/>
      <c r="F230" s="437"/>
      <c r="I230" s="294"/>
      <c r="J230" s="294"/>
      <c r="K230" s="59"/>
      <c r="L230" s="59"/>
    </row>
    <row r="231" spans="1:13">
      <c r="A231" s="94"/>
      <c r="B231" s="89"/>
      <c r="C231" s="67"/>
      <c r="D231" s="67"/>
      <c r="E231" s="67"/>
      <c r="F231" s="90"/>
      <c r="I231" s="294"/>
      <c r="J231" s="294"/>
      <c r="K231" s="59"/>
      <c r="L231" s="59"/>
    </row>
    <row r="232" spans="1:13">
      <c r="A232" s="94"/>
      <c r="I232" s="294"/>
      <c r="J232" s="294"/>
      <c r="K232" s="59"/>
      <c r="L232" s="59"/>
    </row>
    <row r="233" spans="1:13">
      <c r="A233" s="94"/>
      <c r="I233" s="294"/>
      <c r="J233" s="294"/>
      <c r="K233" s="59"/>
      <c r="L233" s="59"/>
      <c r="M233" s="503" t="s">
        <v>562</v>
      </c>
    </row>
    <row r="234" spans="1:13" ht="15.75">
      <c r="A234" s="94">
        <f>A230+1</f>
        <v>204</v>
      </c>
      <c r="B234" s="68" t="s">
        <v>265</v>
      </c>
      <c r="C234" s="494"/>
      <c r="D234" s="494"/>
      <c r="E234" s="494"/>
      <c r="F234" s="535"/>
      <c r="I234" s="294"/>
      <c r="J234" s="294"/>
      <c r="K234" s="59"/>
      <c r="L234" s="59"/>
    </row>
    <row r="235" spans="1:13" ht="15.75">
      <c r="A235" s="94">
        <f t="shared" si="58"/>
        <v>205</v>
      </c>
      <c r="B235" s="68"/>
      <c r="C235" s="494"/>
      <c r="D235" s="494"/>
      <c r="E235" s="494"/>
      <c r="F235" s="535"/>
      <c r="I235" s="294"/>
      <c r="J235" s="294"/>
      <c r="K235" s="59"/>
      <c r="L235" s="59"/>
    </row>
    <row r="236" spans="1:13">
      <c r="A236" s="94">
        <f t="shared" si="58"/>
        <v>206</v>
      </c>
      <c r="B236" s="71"/>
      <c r="C236" s="494"/>
      <c r="D236" s="494"/>
      <c r="E236" s="494"/>
      <c r="F236" s="496"/>
      <c r="I236" s="294"/>
      <c r="J236" s="294"/>
      <c r="K236" s="59"/>
      <c r="L236" s="59"/>
    </row>
    <row r="237" spans="1:13">
      <c r="A237" s="94"/>
      <c r="C237" s="536"/>
      <c r="D237" s="67"/>
      <c r="E237" s="67"/>
      <c r="F237" s="67"/>
      <c r="I237" s="294"/>
      <c r="J237" s="294"/>
      <c r="K237" s="59"/>
      <c r="L237" s="59"/>
    </row>
    <row r="238" spans="1:13" ht="15" thickBot="1">
      <c r="A238" s="94"/>
      <c r="C238" s="72"/>
      <c r="D238" s="70"/>
      <c r="E238" s="70"/>
      <c r="F238" s="70"/>
      <c r="I238" s="294"/>
      <c r="J238" s="294"/>
      <c r="K238" s="59"/>
      <c r="L238" s="59"/>
    </row>
    <row r="239" spans="1:13" ht="15" thickBot="1">
      <c r="A239" s="94">
        <f>A236+1</f>
        <v>207</v>
      </c>
      <c r="B239" s="91" t="s">
        <v>205</v>
      </c>
      <c r="C239" s="537"/>
      <c r="D239" s="537"/>
      <c r="E239" s="537"/>
      <c r="F239" s="538"/>
      <c r="I239" s="294"/>
      <c r="J239" s="294"/>
      <c r="K239" s="59"/>
      <c r="L239" s="59"/>
    </row>
    <row r="240" spans="1:13">
      <c r="A240" s="94">
        <f t="shared" si="58"/>
        <v>208</v>
      </c>
      <c r="B240" s="73" t="s">
        <v>201</v>
      </c>
      <c r="C240" s="524">
        <v>0</v>
      </c>
      <c r="D240" s="74" t="s">
        <v>206</v>
      </c>
      <c r="E240" s="525"/>
      <c r="F240" s="526">
        <f>F103</f>
        <v>2020</v>
      </c>
      <c r="I240" s="294"/>
      <c r="J240" s="294"/>
      <c r="K240" s="59"/>
      <c r="L240" s="59"/>
    </row>
    <row r="241" spans="1:12">
      <c r="A241" s="94">
        <f t="shared" si="58"/>
        <v>209</v>
      </c>
      <c r="B241" s="73" t="s">
        <v>262</v>
      </c>
      <c r="C241" s="527">
        <v>0</v>
      </c>
      <c r="D241" s="73"/>
      <c r="E241" s="431"/>
      <c r="F241" s="432"/>
      <c r="I241" s="294"/>
      <c r="J241" s="294"/>
      <c r="K241" s="59"/>
      <c r="L241" s="59"/>
    </row>
    <row r="242" spans="1:12">
      <c r="A242" s="94">
        <f t="shared" si="58"/>
        <v>210</v>
      </c>
      <c r="B242" s="73" t="s">
        <v>261</v>
      </c>
      <c r="C242" s="528">
        <v>0</v>
      </c>
      <c r="D242" s="73"/>
      <c r="E242" s="76"/>
      <c r="F242" s="77"/>
      <c r="I242" s="294"/>
      <c r="J242" s="294"/>
      <c r="K242" s="59"/>
      <c r="L242" s="59"/>
    </row>
    <row r="243" spans="1:12">
      <c r="A243" s="94">
        <f t="shared" si="58"/>
        <v>211</v>
      </c>
      <c r="B243" s="73" t="s">
        <v>207</v>
      </c>
      <c r="C243" s="529">
        <v>0</v>
      </c>
      <c r="D243" s="78" t="s">
        <v>214</v>
      </c>
      <c r="E243" s="76"/>
      <c r="F243" s="79">
        <f>IF(C240=0,0,C240/C243)</f>
        <v>0</v>
      </c>
      <c r="I243" s="294"/>
      <c r="J243" s="294"/>
      <c r="K243" s="59"/>
      <c r="L243" s="59"/>
    </row>
    <row r="244" spans="1:12" s="294" customFormat="1">
      <c r="A244" s="94">
        <f t="shared" si="58"/>
        <v>212</v>
      </c>
      <c r="B244" s="73" t="s">
        <v>464</v>
      </c>
      <c r="C244" s="529"/>
      <c r="D244" s="78" t="s">
        <v>213</v>
      </c>
      <c r="E244" s="76"/>
      <c r="F244" s="79"/>
    </row>
    <row r="245" spans="1:12" ht="15" thickBot="1">
      <c r="A245" s="94">
        <f t="shared" si="58"/>
        <v>213</v>
      </c>
      <c r="B245" s="73" t="s">
        <v>465</v>
      </c>
      <c r="C245" s="533"/>
      <c r="D245" s="539"/>
      <c r="E245" s="532"/>
      <c r="F245" s="400"/>
      <c r="I245" s="294"/>
      <c r="J245" s="294"/>
      <c r="K245" s="59"/>
      <c r="L245" s="59"/>
    </row>
    <row r="246" spans="1:12">
      <c r="A246" s="94">
        <f t="shared" si="58"/>
        <v>214</v>
      </c>
      <c r="B246" s="81" t="s">
        <v>201</v>
      </c>
      <c r="C246" s="82" t="s">
        <v>588</v>
      </c>
      <c r="D246" s="82" t="s">
        <v>208</v>
      </c>
      <c r="E246" s="82" t="s">
        <v>209</v>
      </c>
      <c r="F246" s="426"/>
      <c r="I246" s="294"/>
      <c r="J246" s="294"/>
      <c r="K246" s="59"/>
      <c r="L246" s="59"/>
    </row>
    <row r="247" spans="1:12" ht="15" thickBot="1">
      <c r="A247" s="94">
        <f t="shared" si="58"/>
        <v>215</v>
      </c>
      <c r="B247" s="394" t="s">
        <v>210</v>
      </c>
      <c r="C247" s="395" t="s">
        <v>211</v>
      </c>
      <c r="D247" s="395" t="s">
        <v>212</v>
      </c>
      <c r="E247" s="395" t="s">
        <v>211</v>
      </c>
      <c r="F247" s="427"/>
      <c r="I247" s="294"/>
      <c r="J247" s="294"/>
      <c r="K247" s="59"/>
      <c r="L247" s="59"/>
    </row>
    <row r="248" spans="1:12">
      <c r="A248" s="94">
        <f t="shared" si="58"/>
        <v>216</v>
      </c>
      <c r="B248" s="85">
        <f>IF(C241= "","-",C241)</f>
        <v>0</v>
      </c>
      <c r="C248" s="486">
        <f>C240</f>
        <v>0</v>
      </c>
      <c r="D248" s="486">
        <f>F243*(12-C242)/12</f>
        <v>0</v>
      </c>
      <c r="E248" s="86">
        <f>C248-D248</f>
        <v>0</v>
      </c>
      <c r="F248" s="428"/>
      <c r="I248" s="294"/>
      <c r="J248" s="294"/>
      <c r="K248" s="59"/>
      <c r="L248" s="59"/>
    </row>
    <row r="249" spans="1:12">
      <c r="A249" s="94">
        <f t="shared" si="58"/>
        <v>217</v>
      </c>
      <c r="B249" s="85">
        <f>B248+1</f>
        <v>1</v>
      </c>
      <c r="C249" s="487">
        <f>E248</f>
        <v>0</v>
      </c>
      <c r="D249" s="487">
        <f t="shared" ref="D249:D296" si="60">$F$243</f>
        <v>0</v>
      </c>
      <c r="E249" s="279">
        <f t="shared" ref="E249:E296" si="61">C249-D249</f>
        <v>0</v>
      </c>
      <c r="F249" s="429"/>
      <c r="I249" s="294"/>
      <c r="J249" s="294"/>
      <c r="K249" s="59"/>
      <c r="L249" s="59"/>
    </row>
    <row r="250" spans="1:12">
      <c r="A250" s="94">
        <f t="shared" si="58"/>
        <v>218</v>
      </c>
      <c r="B250" s="85">
        <f t="shared" ref="B250:B297" si="62">B249+1</f>
        <v>2</v>
      </c>
      <c r="C250" s="487">
        <f t="shared" ref="C250:C297" si="63">E249</f>
        <v>0</v>
      </c>
      <c r="D250" s="487">
        <f t="shared" si="60"/>
        <v>0</v>
      </c>
      <c r="E250" s="279">
        <f t="shared" si="61"/>
        <v>0</v>
      </c>
      <c r="F250" s="429"/>
      <c r="I250" s="294"/>
      <c r="J250" s="294"/>
      <c r="K250" s="59"/>
      <c r="L250" s="59"/>
    </row>
    <row r="251" spans="1:12">
      <c r="A251" s="94">
        <f t="shared" si="58"/>
        <v>219</v>
      </c>
      <c r="B251" s="85">
        <f t="shared" si="62"/>
        <v>3</v>
      </c>
      <c r="C251" s="487">
        <f t="shared" si="63"/>
        <v>0</v>
      </c>
      <c r="D251" s="487">
        <f t="shared" si="60"/>
        <v>0</v>
      </c>
      <c r="E251" s="279">
        <f t="shared" si="61"/>
        <v>0</v>
      </c>
      <c r="F251" s="429"/>
      <c r="I251" s="294"/>
      <c r="J251" s="294"/>
      <c r="K251" s="59"/>
      <c r="L251" s="59"/>
    </row>
    <row r="252" spans="1:12">
      <c r="A252" s="94">
        <f t="shared" si="58"/>
        <v>220</v>
      </c>
      <c r="B252" s="85">
        <f t="shared" si="62"/>
        <v>4</v>
      </c>
      <c r="C252" s="487">
        <f t="shared" si="63"/>
        <v>0</v>
      </c>
      <c r="D252" s="487">
        <f t="shared" si="60"/>
        <v>0</v>
      </c>
      <c r="E252" s="279">
        <f t="shared" si="61"/>
        <v>0</v>
      </c>
      <c r="F252" s="429"/>
      <c r="I252" s="294"/>
      <c r="J252" s="294"/>
      <c r="K252" s="59"/>
      <c r="L252" s="59"/>
    </row>
    <row r="253" spans="1:12">
      <c r="A253" s="94">
        <f t="shared" si="58"/>
        <v>221</v>
      </c>
      <c r="B253" s="85">
        <f t="shared" si="62"/>
        <v>5</v>
      </c>
      <c r="C253" s="487">
        <f t="shared" si="63"/>
        <v>0</v>
      </c>
      <c r="D253" s="487">
        <f t="shared" si="60"/>
        <v>0</v>
      </c>
      <c r="E253" s="279">
        <f t="shared" si="61"/>
        <v>0</v>
      </c>
      <c r="F253" s="429"/>
      <c r="I253" s="294"/>
      <c r="J253" s="294"/>
      <c r="K253" s="59"/>
      <c r="L253" s="59"/>
    </row>
    <row r="254" spans="1:12">
      <c r="A254" s="94">
        <f t="shared" si="58"/>
        <v>222</v>
      </c>
      <c r="B254" s="85">
        <f t="shared" si="62"/>
        <v>6</v>
      </c>
      <c r="C254" s="487">
        <f t="shared" si="63"/>
        <v>0</v>
      </c>
      <c r="D254" s="487">
        <f t="shared" si="60"/>
        <v>0</v>
      </c>
      <c r="E254" s="279">
        <f t="shared" si="61"/>
        <v>0</v>
      </c>
      <c r="F254" s="429"/>
      <c r="I254" s="294"/>
      <c r="J254" s="294"/>
      <c r="K254" s="59"/>
      <c r="L254" s="59"/>
    </row>
    <row r="255" spans="1:12">
      <c r="A255" s="94">
        <f t="shared" si="58"/>
        <v>223</v>
      </c>
      <c r="B255" s="85">
        <f t="shared" si="62"/>
        <v>7</v>
      </c>
      <c r="C255" s="487">
        <f t="shared" si="63"/>
        <v>0</v>
      </c>
      <c r="D255" s="487">
        <f t="shared" si="60"/>
        <v>0</v>
      </c>
      <c r="E255" s="279">
        <f t="shared" si="61"/>
        <v>0</v>
      </c>
      <c r="F255" s="429"/>
      <c r="I255" s="294"/>
      <c r="J255" s="294"/>
      <c r="K255" s="59"/>
      <c r="L255" s="59"/>
    </row>
    <row r="256" spans="1:12">
      <c r="A256" s="94">
        <f t="shared" si="58"/>
        <v>224</v>
      </c>
      <c r="B256" s="85">
        <f t="shared" si="62"/>
        <v>8</v>
      </c>
      <c r="C256" s="487">
        <f t="shared" si="63"/>
        <v>0</v>
      </c>
      <c r="D256" s="487">
        <f t="shared" si="60"/>
        <v>0</v>
      </c>
      <c r="E256" s="279">
        <f t="shared" si="61"/>
        <v>0</v>
      </c>
      <c r="F256" s="429"/>
      <c r="I256" s="294"/>
      <c r="J256" s="294"/>
      <c r="K256" s="59"/>
      <c r="L256" s="59"/>
    </row>
    <row r="257" spans="1:12">
      <c r="A257" s="94">
        <f t="shared" si="58"/>
        <v>225</v>
      </c>
      <c r="B257" s="85">
        <f t="shared" si="62"/>
        <v>9</v>
      </c>
      <c r="C257" s="487">
        <f t="shared" si="63"/>
        <v>0</v>
      </c>
      <c r="D257" s="487">
        <f t="shared" si="60"/>
        <v>0</v>
      </c>
      <c r="E257" s="279">
        <f t="shared" si="61"/>
        <v>0</v>
      </c>
      <c r="F257" s="429"/>
      <c r="I257" s="294"/>
      <c r="J257" s="294"/>
      <c r="K257" s="59"/>
      <c r="L257" s="59"/>
    </row>
    <row r="258" spans="1:12">
      <c r="A258" s="94">
        <f t="shared" si="58"/>
        <v>226</v>
      </c>
      <c r="B258" s="85">
        <f t="shared" si="62"/>
        <v>10</v>
      </c>
      <c r="C258" s="487">
        <f t="shared" si="63"/>
        <v>0</v>
      </c>
      <c r="D258" s="487">
        <f t="shared" si="60"/>
        <v>0</v>
      </c>
      <c r="E258" s="279">
        <f t="shared" si="61"/>
        <v>0</v>
      </c>
      <c r="F258" s="429"/>
      <c r="I258" s="294"/>
      <c r="J258" s="294"/>
      <c r="K258" s="59"/>
      <c r="L258" s="59"/>
    </row>
    <row r="259" spans="1:12">
      <c r="A259" s="94">
        <f t="shared" si="58"/>
        <v>227</v>
      </c>
      <c r="B259" s="85">
        <f t="shared" si="62"/>
        <v>11</v>
      </c>
      <c r="C259" s="487">
        <f t="shared" si="63"/>
        <v>0</v>
      </c>
      <c r="D259" s="487">
        <f t="shared" si="60"/>
        <v>0</v>
      </c>
      <c r="E259" s="279">
        <f t="shared" si="61"/>
        <v>0</v>
      </c>
      <c r="F259" s="429"/>
      <c r="I259" s="294"/>
      <c r="J259" s="294"/>
      <c r="K259" s="59"/>
      <c r="L259" s="59"/>
    </row>
    <row r="260" spans="1:12">
      <c r="A260" s="94">
        <f t="shared" si="58"/>
        <v>228</v>
      </c>
      <c r="B260" s="85">
        <f t="shared" si="62"/>
        <v>12</v>
      </c>
      <c r="C260" s="487">
        <f t="shared" si="63"/>
        <v>0</v>
      </c>
      <c r="D260" s="487">
        <f t="shared" si="60"/>
        <v>0</v>
      </c>
      <c r="E260" s="279">
        <f t="shared" si="61"/>
        <v>0</v>
      </c>
      <c r="F260" s="429"/>
      <c r="I260" s="294"/>
      <c r="J260" s="294"/>
      <c r="K260" s="59"/>
      <c r="L260" s="59"/>
    </row>
    <row r="261" spans="1:12">
      <c r="A261" s="94">
        <f t="shared" si="58"/>
        <v>229</v>
      </c>
      <c r="B261" s="85">
        <f t="shared" si="62"/>
        <v>13</v>
      </c>
      <c r="C261" s="487">
        <f t="shared" si="63"/>
        <v>0</v>
      </c>
      <c r="D261" s="487">
        <f t="shared" si="60"/>
        <v>0</v>
      </c>
      <c r="E261" s="279">
        <f t="shared" si="61"/>
        <v>0</v>
      </c>
      <c r="F261" s="429"/>
      <c r="I261" s="294"/>
      <c r="J261" s="294"/>
      <c r="K261" s="59"/>
      <c r="L261" s="59"/>
    </row>
    <row r="262" spans="1:12">
      <c r="A262" s="94">
        <f t="shared" si="58"/>
        <v>230</v>
      </c>
      <c r="B262" s="85">
        <f t="shared" si="62"/>
        <v>14</v>
      </c>
      <c r="C262" s="487">
        <f t="shared" si="63"/>
        <v>0</v>
      </c>
      <c r="D262" s="487">
        <f t="shared" si="60"/>
        <v>0</v>
      </c>
      <c r="E262" s="279">
        <f t="shared" si="61"/>
        <v>0</v>
      </c>
      <c r="F262" s="429"/>
      <c r="I262" s="294"/>
      <c r="J262" s="294"/>
      <c r="K262" s="59"/>
      <c r="L262" s="59"/>
    </row>
    <row r="263" spans="1:12">
      <c r="A263" s="94">
        <f t="shared" si="58"/>
        <v>231</v>
      </c>
      <c r="B263" s="85">
        <f t="shared" si="62"/>
        <v>15</v>
      </c>
      <c r="C263" s="487">
        <f t="shared" si="63"/>
        <v>0</v>
      </c>
      <c r="D263" s="487">
        <f t="shared" si="60"/>
        <v>0</v>
      </c>
      <c r="E263" s="279">
        <f t="shared" si="61"/>
        <v>0</v>
      </c>
      <c r="F263" s="429"/>
      <c r="I263" s="294"/>
      <c r="J263" s="294"/>
      <c r="K263" s="59"/>
      <c r="L263" s="59"/>
    </row>
    <row r="264" spans="1:12">
      <c r="A264" s="94">
        <f t="shared" si="58"/>
        <v>232</v>
      </c>
      <c r="B264" s="85">
        <f t="shared" si="62"/>
        <v>16</v>
      </c>
      <c r="C264" s="487">
        <f t="shared" si="63"/>
        <v>0</v>
      </c>
      <c r="D264" s="487">
        <f t="shared" si="60"/>
        <v>0</v>
      </c>
      <c r="E264" s="279">
        <f t="shared" si="61"/>
        <v>0</v>
      </c>
      <c r="F264" s="429"/>
      <c r="I264" s="294"/>
      <c r="J264" s="294"/>
      <c r="K264" s="59"/>
      <c r="L264" s="59"/>
    </row>
    <row r="265" spans="1:12">
      <c r="A265" s="94">
        <f t="shared" si="58"/>
        <v>233</v>
      </c>
      <c r="B265" s="85">
        <f t="shared" si="62"/>
        <v>17</v>
      </c>
      <c r="C265" s="487">
        <f t="shared" si="63"/>
        <v>0</v>
      </c>
      <c r="D265" s="487">
        <f t="shared" si="60"/>
        <v>0</v>
      </c>
      <c r="E265" s="279">
        <f t="shared" si="61"/>
        <v>0</v>
      </c>
      <c r="F265" s="429"/>
      <c r="I265" s="294"/>
      <c r="J265" s="294"/>
      <c r="K265" s="59"/>
      <c r="L265" s="59"/>
    </row>
    <row r="266" spans="1:12">
      <c r="A266" s="94">
        <f t="shared" si="58"/>
        <v>234</v>
      </c>
      <c r="B266" s="85">
        <f t="shared" si="62"/>
        <v>18</v>
      </c>
      <c r="C266" s="487">
        <f t="shared" si="63"/>
        <v>0</v>
      </c>
      <c r="D266" s="487">
        <f t="shared" si="60"/>
        <v>0</v>
      </c>
      <c r="E266" s="279">
        <f t="shared" si="61"/>
        <v>0</v>
      </c>
      <c r="F266" s="429"/>
      <c r="I266" s="294"/>
      <c r="J266" s="294"/>
      <c r="K266" s="59"/>
      <c r="L266" s="59"/>
    </row>
    <row r="267" spans="1:12">
      <c r="A267" s="94">
        <f t="shared" si="58"/>
        <v>235</v>
      </c>
      <c r="B267" s="85">
        <f t="shared" si="62"/>
        <v>19</v>
      </c>
      <c r="C267" s="487">
        <f t="shared" si="63"/>
        <v>0</v>
      </c>
      <c r="D267" s="487">
        <f t="shared" si="60"/>
        <v>0</v>
      </c>
      <c r="E267" s="279">
        <f t="shared" si="61"/>
        <v>0</v>
      </c>
      <c r="F267" s="429"/>
      <c r="I267" s="294"/>
      <c r="J267" s="294"/>
      <c r="K267" s="59"/>
      <c r="L267" s="59"/>
    </row>
    <row r="268" spans="1:12">
      <c r="A268" s="94">
        <f t="shared" si="58"/>
        <v>236</v>
      </c>
      <c r="B268" s="85">
        <f t="shared" si="62"/>
        <v>20</v>
      </c>
      <c r="C268" s="487">
        <f t="shared" si="63"/>
        <v>0</v>
      </c>
      <c r="D268" s="487">
        <f t="shared" si="60"/>
        <v>0</v>
      </c>
      <c r="E268" s="279">
        <f t="shared" si="61"/>
        <v>0</v>
      </c>
      <c r="F268" s="429"/>
      <c r="I268" s="294"/>
      <c r="J268" s="294"/>
      <c r="K268" s="59"/>
      <c r="L268" s="59"/>
    </row>
    <row r="269" spans="1:12">
      <c r="A269" s="94">
        <f t="shared" si="58"/>
        <v>237</v>
      </c>
      <c r="B269" s="85">
        <f t="shared" si="62"/>
        <v>21</v>
      </c>
      <c r="C269" s="487">
        <f t="shared" si="63"/>
        <v>0</v>
      </c>
      <c r="D269" s="487">
        <f t="shared" si="60"/>
        <v>0</v>
      </c>
      <c r="E269" s="279">
        <f t="shared" si="61"/>
        <v>0</v>
      </c>
      <c r="F269" s="429"/>
      <c r="I269" s="294"/>
      <c r="J269" s="294"/>
      <c r="K269" s="59"/>
      <c r="L269" s="59"/>
    </row>
    <row r="270" spans="1:12">
      <c r="A270" s="94">
        <f t="shared" ref="A270:A278" si="64">A269+1</f>
        <v>238</v>
      </c>
      <c r="B270" s="85">
        <f t="shared" si="62"/>
        <v>22</v>
      </c>
      <c r="C270" s="487">
        <f t="shared" si="63"/>
        <v>0</v>
      </c>
      <c r="D270" s="487">
        <f t="shared" si="60"/>
        <v>0</v>
      </c>
      <c r="E270" s="279">
        <f t="shared" si="61"/>
        <v>0</v>
      </c>
      <c r="F270" s="429"/>
      <c r="I270" s="294"/>
      <c r="J270" s="294"/>
      <c r="K270" s="59"/>
      <c r="L270" s="59"/>
    </row>
    <row r="271" spans="1:12">
      <c r="A271" s="94">
        <f t="shared" si="64"/>
        <v>239</v>
      </c>
      <c r="B271" s="85">
        <f t="shared" si="62"/>
        <v>23</v>
      </c>
      <c r="C271" s="487">
        <f t="shared" si="63"/>
        <v>0</v>
      </c>
      <c r="D271" s="487">
        <f t="shared" si="60"/>
        <v>0</v>
      </c>
      <c r="E271" s="279">
        <f t="shared" si="61"/>
        <v>0</v>
      </c>
      <c r="F271" s="429"/>
      <c r="I271" s="294"/>
      <c r="J271" s="294"/>
      <c r="K271" s="59"/>
      <c r="L271" s="59"/>
    </row>
    <row r="272" spans="1:12">
      <c r="A272" s="94">
        <f t="shared" si="64"/>
        <v>240</v>
      </c>
      <c r="B272" s="85">
        <f t="shared" si="62"/>
        <v>24</v>
      </c>
      <c r="C272" s="487">
        <f t="shared" si="63"/>
        <v>0</v>
      </c>
      <c r="D272" s="487">
        <f t="shared" si="60"/>
        <v>0</v>
      </c>
      <c r="E272" s="279">
        <f t="shared" si="61"/>
        <v>0</v>
      </c>
      <c r="F272" s="429"/>
      <c r="I272" s="294"/>
      <c r="J272" s="294"/>
      <c r="K272" s="59"/>
      <c r="L272" s="59"/>
    </row>
    <row r="273" spans="1:12">
      <c r="A273" s="94">
        <f t="shared" si="64"/>
        <v>241</v>
      </c>
      <c r="B273" s="85">
        <f t="shared" si="62"/>
        <v>25</v>
      </c>
      <c r="C273" s="487">
        <f t="shared" si="63"/>
        <v>0</v>
      </c>
      <c r="D273" s="487">
        <f t="shared" si="60"/>
        <v>0</v>
      </c>
      <c r="E273" s="279">
        <f t="shared" si="61"/>
        <v>0</v>
      </c>
      <c r="F273" s="429"/>
      <c r="I273" s="294"/>
      <c r="J273" s="294"/>
      <c r="K273" s="59"/>
      <c r="L273" s="59"/>
    </row>
    <row r="274" spans="1:12">
      <c r="A274" s="94">
        <f t="shared" si="64"/>
        <v>242</v>
      </c>
      <c r="B274" s="85">
        <f t="shared" si="62"/>
        <v>26</v>
      </c>
      <c r="C274" s="487">
        <f t="shared" si="63"/>
        <v>0</v>
      </c>
      <c r="D274" s="487">
        <f t="shared" si="60"/>
        <v>0</v>
      </c>
      <c r="E274" s="279">
        <f t="shared" si="61"/>
        <v>0</v>
      </c>
      <c r="F274" s="429"/>
      <c r="I274" s="294"/>
      <c r="J274" s="294"/>
      <c r="K274" s="59"/>
      <c r="L274" s="59"/>
    </row>
    <row r="275" spans="1:12">
      <c r="A275" s="94">
        <f t="shared" si="64"/>
        <v>243</v>
      </c>
      <c r="B275" s="85">
        <f t="shared" si="62"/>
        <v>27</v>
      </c>
      <c r="C275" s="487">
        <f t="shared" si="63"/>
        <v>0</v>
      </c>
      <c r="D275" s="487">
        <f t="shared" si="60"/>
        <v>0</v>
      </c>
      <c r="E275" s="279">
        <f t="shared" si="61"/>
        <v>0</v>
      </c>
      <c r="F275" s="429"/>
      <c r="I275" s="294"/>
      <c r="J275" s="294"/>
      <c r="K275" s="59"/>
      <c r="L275" s="59"/>
    </row>
    <row r="276" spans="1:12">
      <c r="A276" s="94">
        <f t="shared" si="64"/>
        <v>244</v>
      </c>
      <c r="B276" s="85">
        <f t="shared" si="62"/>
        <v>28</v>
      </c>
      <c r="C276" s="487">
        <f t="shared" si="63"/>
        <v>0</v>
      </c>
      <c r="D276" s="487">
        <f t="shared" si="60"/>
        <v>0</v>
      </c>
      <c r="E276" s="279">
        <f t="shared" si="61"/>
        <v>0</v>
      </c>
      <c r="F276" s="429"/>
      <c r="I276" s="294"/>
      <c r="J276" s="294"/>
      <c r="K276" s="59"/>
      <c r="L276" s="59"/>
    </row>
    <row r="277" spans="1:12">
      <c r="A277" s="94">
        <f t="shared" si="64"/>
        <v>245</v>
      </c>
      <c r="B277" s="85">
        <f t="shared" si="62"/>
        <v>29</v>
      </c>
      <c r="C277" s="487">
        <f t="shared" si="63"/>
        <v>0</v>
      </c>
      <c r="D277" s="487">
        <f t="shared" si="60"/>
        <v>0</v>
      </c>
      <c r="E277" s="279">
        <f t="shared" si="61"/>
        <v>0</v>
      </c>
      <c r="F277" s="429"/>
      <c r="I277" s="294"/>
      <c r="J277" s="294"/>
      <c r="K277" s="59"/>
      <c r="L277" s="59"/>
    </row>
    <row r="278" spans="1:12">
      <c r="A278" s="94">
        <f t="shared" si="64"/>
        <v>246</v>
      </c>
      <c r="B278" s="85">
        <f t="shared" si="62"/>
        <v>30</v>
      </c>
      <c r="C278" s="487">
        <f t="shared" si="63"/>
        <v>0</v>
      </c>
      <c r="D278" s="487">
        <f t="shared" si="60"/>
        <v>0</v>
      </c>
      <c r="E278" s="279">
        <f t="shared" si="61"/>
        <v>0</v>
      </c>
      <c r="F278" s="429"/>
      <c r="I278" s="294"/>
      <c r="J278" s="294"/>
      <c r="K278" s="59"/>
      <c r="L278" s="59"/>
    </row>
    <row r="279" spans="1:12">
      <c r="A279" s="94">
        <f t="shared" ref="A279:A295" si="65">A278+1</f>
        <v>247</v>
      </c>
      <c r="B279" s="85">
        <f t="shared" si="62"/>
        <v>31</v>
      </c>
      <c r="C279" s="487">
        <f t="shared" si="63"/>
        <v>0</v>
      </c>
      <c r="D279" s="487">
        <f t="shared" si="60"/>
        <v>0</v>
      </c>
      <c r="E279" s="279">
        <f t="shared" si="61"/>
        <v>0</v>
      </c>
      <c r="F279" s="429"/>
      <c r="I279" s="294"/>
      <c r="J279" s="294"/>
      <c r="K279" s="59"/>
      <c r="L279" s="59"/>
    </row>
    <row r="280" spans="1:12">
      <c r="A280" s="94">
        <f t="shared" si="65"/>
        <v>248</v>
      </c>
      <c r="B280" s="85">
        <f t="shared" si="62"/>
        <v>32</v>
      </c>
      <c r="C280" s="487">
        <f t="shared" si="63"/>
        <v>0</v>
      </c>
      <c r="D280" s="487">
        <f t="shared" si="60"/>
        <v>0</v>
      </c>
      <c r="E280" s="279">
        <f t="shared" si="61"/>
        <v>0</v>
      </c>
      <c r="F280" s="429"/>
      <c r="I280" s="294"/>
      <c r="J280" s="294"/>
      <c r="K280" s="59"/>
      <c r="L280" s="59"/>
    </row>
    <row r="281" spans="1:12">
      <c r="A281" s="94">
        <f t="shared" si="65"/>
        <v>249</v>
      </c>
      <c r="B281" s="85">
        <f t="shared" si="62"/>
        <v>33</v>
      </c>
      <c r="C281" s="487">
        <f t="shared" si="63"/>
        <v>0</v>
      </c>
      <c r="D281" s="487">
        <f t="shared" si="60"/>
        <v>0</v>
      </c>
      <c r="E281" s="279">
        <f t="shared" si="61"/>
        <v>0</v>
      </c>
      <c r="F281" s="429"/>
      <c r="I281" s="294"/>
      <c r="J281" s="294"/>
      <c r="K281" s="59"/>
      <c r="L281" s="59"/>
    </row>
    <row r="282" spans="1:12">
      <c r="A282" s="94">
        <f t="shared" si="65"/>
        <v>250</v>
      </c>
      <c r="B282" s="85">
        <f t="shared" si="62"/>
        <v>34</v>
      </c>
      <c r="C282" s="487">
        <f t="shared" si="63"/>
        <v>0</v>
      </c>
      <c r="D282" s="487">
        <f t="shared" si="60"/>
        <v>0</v>
      </c>
      <c r="E282" s="279">
        <f t="shared" si="61"/>
        <v>0</v>
      </c>
      <c r="F282" s="429"/>
      <c r="I282" s="294"/>
      <c r="J282" s="294"/>
      <c r="K282" s="59"/>
      <c r="L282" s="59"/>
    </row>
    <row r="283" spans="1:12">
      <c r="A283" s="94">
        <f t="shared" si="65"/>
        <v>251</v>
      </c>
      <c r="B283" s="85">
        <f t="shared" si="62"/>
        <v>35</v>
      </c>
      <c r="C283" s="487">
        <f t="shared" si="63"/>
        <v>0</v>
      </c>
      <c r="D283" s="487">
        <f t="shared" si="60"/>
        <v>0</v>
      </c>
      <c r="E283" s="279">
        <f t="shared" si="61"/>
        <v>0</v>
      </c>
      <c r="F283" s="429"/>
      <c r="I283" s="294"/>
      <c r="J283" s="294"/>
      <c r="K283" s="59"/>
      <c r="L283" s="59"/>
    </row>
    <row r="284" spans="1:12">
      <c r="A284" s="94">
        <f t="shared" si="65"/>
        <v>252</v>
      </c>
      <c r="B284" s="85">
        <f t="shared" si="62"/>
        <v>36</v>
      </c>
      <c r="C284" s="487">
        <f t="shared" si="63"/>
        <v>0</v>
      </c>
      <c r="D284" s="487">
        <f t="shared" si="60"/>
        <v>0</v>
      </c>
      <c r="E284" s="279">
        <f t="shared" si="61"/>
        <v>0</v>
      </c>
      <c r="F284" s="429"/>
      <c r="I284" s="294"/>
      <c r="J284" s="294"/>
      <c r="K284" s="59"/>
      <c r="L284" s="59"/>
    </row>
    <row r="285" spans="1:12">
      <c r="A285" s="94">
        <f t="shared" si="65"/>
        <v>253</v>
      </c>
      <c r="B285" s="85">
        <f t="shared" si="62"/>
        <v>37</v>
      </c>
      <c r="C285" s="487">
        <f t="shared" si="63"/>
        <v>0</v>
      </c>
      <c r="D285" s="487">
        <f t="shared" si="60"/>
        <v>0</v>
      </c>
      <c r="E285" s="279">
        <f t="shared" si="61"/>
        <v>0</v>
      </c>
      <c r="F285" s="429"/>
      <c r="I285" s="294"/>
      <c r="J285" s="294"/>
      <c r="K285" s="59"/>
      <c r="L285" s="59"/>
    </row>
    <row r="286" spans="1:12">
      <c r="A286" s="94">
        <f t="shared" si="65"/>
        <v>254</v>
      </c>
      <c r="B286" s="85">
        <f t="shared" si="62"/>
        <v>38</v>
      </c>
      <c r="C286" s="487">
        <f t="shared" si="63"/>
        <v>0</v>
      </c>
      <c r="D286" s="487">
        <f t="shared" si="60"/>
        <v>0</v>
      </c>
      <c r="E286" s="279">
        <f t="shared" si="61"/>
        <v>0</v>
      </c>
      <c r="F286" s="429"/>
      <c r="I286" s="294"/>
      <c r="J286" s="294"/>
      <c r="K286" s="59"/>
      <c r="L286" s="59"/>
    </row>
    <row r="287" spans="1:12">
      <c r="A287" s="94">
        <f t="shared" si="65"/>
        <v>255</v>
      </c>
      <c r="B287" s="85">
        <f t="shared" si="62"/>
        <v>39</v>
      </c>
      <c r="C287" s="487">
        <f t="shared" si="63"/>
        <v>0</v>
      </c>
      <c r="D287" s="487">
        <f t="shared" si="60"/>
        <v>0</v>
      </c>
      <c r="E287" s="279">
        <f t="shared" si="61"/>
        <v>0</v>
      </c>
      <c r="F287" s="429"/>
      <c r="I287" s="294"/>
      <c r="J287" s="294"/>
      <c r="K287" s="59"/>
      <c r="L287" s="59"/>
    </row>
    <row r="288" spans="1:12">
      <c r="A288" s="94">
        <f t="shared" si="65"/>
        <v>256</v>
      </c>
      <c r="B288" s="85">
        <f t="shared" si="62"/>
        <v>40</v>
      </c>
      <c r="C288" s="487">
        <f t="shared" si="63"/>
        <v>0</v>
      </c>
      <c r="D288" s="487">
        <f t="shared" si="60"/>
        <v>0</v>
      </c>
      <c r="E288" s="279">
        <f t="shared" si="61"/>
        <v>0</v>
      </c>
      <c r="F288" s="429"/>
      <c r="I288" s="294"/>
      <c r="J288" s="294"/>
      <c r="K288" s="59"/>
      <c r="L288" s="59"/>
    </row>
    <row r="289" spans="1:12">
      <c r="A289" s="94">
        <f t="shared" si="65"/>
        <v>257</v>
      </c>
      <c r="B289" s="85">
        <f t="shared" si="62"/>
        <v>41</v>
      </c>
      <c r="C289" s="487">
        <f t="shared" si="63"/>
        <v>0</v>
      </c>
      <c r="D289" s="487">
        <f t="shared" si="60"/>
        <v>0</v>
      </c>
      <c r="E289" s="279">
        <f t="shared" si="61"/>
        <v>0</v>
      </c>
      <c r="F289" s="429"/>
      <c r="I289" s="294"/>
      <c r="J289" s="294"/>
      <c r="K289" s="59"/>
      <c r="L289" s="59"/>
    </row>
    <row r="290" spans="1:12">
      <c r="A290" s="94">
        <f t="shared" si="65"/>
        <v>258</v>
      </c>
      <c r="B290" s="85">
        <f t="shared" si="62"/>
        <v>42</v>
      </c>
      <c r="C290" s="487">
        <f t="shared" si="63"/>
        <v>0</v>
      </c>
      <c r="D290" s="487">
        <f t="shared" si="60"/>
        <v>0</v>
      </c>
      <c r="E290" s="279">
        <f t="shared" si="61"/>
        <v>0</v>
      </c>
      <c r="F290" s="429"/>
      <c r="I290" s="294"/>
      <c r="J290" s="294"/>
      <c r="K290" s="59"/>
      <c r="L290" s="59"/>
    </row>
    <row r="291" spans="1:12">
      <c r="A291" s="94">
        <f t="shared" si="65"/>
        <v>259</v>
      </c>
      <c r="B291" s="85">
        <f t="shared" si="62"/>
        <v>43</v>
      </c>
      <c r="C291" s="487">
        <f t="shared" si="63"/>
        <v>0</v>
      </c>
      <c r="D291" s="487">
        <f t="shared" si="60"/>
        <v>0</v>
      </c>
      <c r="E291" s="279">
        <f t="shared" si="61"/>
        <v>0</v>
      </c>
      <c r="F291" s="429"/>
      <c r="I291" s="294"/>
      <c r="J291" s="294"/>
      <c r="K291" s="59"/>
      <c r="L291" s="59"/>
    </row>
    <row r="292" spans="1:12">
      <c r="A292" s="94">
        <f t="shared" si="65"/>
        <v>260</v>
      </c>
      <c r="B292" s="85">
        <f t="shared" si="62"/>
        <v>44</v>
      </c>
      <c r="C292" s="487">
        <f t="shared" si="63"/>
        <v>0</v>
      </c>
      <c r="D292" s="487">
        <f t="shared" si="60"/>
        <v>0</v>
      </c>
      <c r="E292" s="279">
        <f t="shared" si="61"/>
        <v>0</v>
      </c>
      <c r="F292" s="429"/>
      <c r="I292" s="294"/>
      <c r="J292" s="294"/>
      <c r="K292" s="59"/>
      <c r="L292" s="59"/>
    </row>
    <row r="293" spans="1:12">
      <c r="A293" s="94">
        <f t="shared" si="65"/>
        <v>261</v>
      </c>
      <c r="B293" s="85">
        <f t="shared" si="62"/>
        <v>45</v>
      </c>
      <c r="C293" s="487">
        <f t="shared" si="63"/>
        <v>0</v>
      </c>
      <c r="D293" s="487">
        <f t="shared" si="60"/>
        <v>0</v>
      </c>
      <c r="E293" s="279">
        <f t="shared" si="61"/>
        <v>0</v>
      </c>
      <c r="F293" s="429"/>
      <c r="I293" s="294"/>
      <c r="J293" s="294"/>
      <c r="K293" s="59"/>
      <c r="L293" s="59"/>
    </row>
    <row r="294" spans="1:12">
      <c r="A294" s="94">
        <f t="shared" si="65"/>
        <v>262</v>
      </c>
      <c r="B294" s="85">
        <f t="shared" si="62"/>
        <v>46</v>
      </c>
      <c r="C294" s="487">
        <f t="shared" si="63"/>
        <v>0</v>
      </c>
      <c r="D294" s="487">
        <f t="shared" si="60"/>
        <v>0</v>
      </c>
      <c r="E294" s="279">
        <f t="shared" si="61"/>
        <v>0</v>
      </c>
      <c r="F294" s="429"/>
      <c r="I294" s="294"/>
      <c r="J294" s="294"/>
      <c r="K294" s="59"/>
      <c r="L294" s="59"/>
    </row>
    <row r="295" spans="1:12">
      <c r="A295" s="94">
        <f t="shared" si="65"/>
        <v>263</v>
      </c>
      <c r="B295" s="85">
        <f t="shared" si="62"/>
        <v>47</v>
      </c>
      <c r="C295" s="487">
        <f t="shared" si="63"/>
        <v>0</v>
      </c>
      <c r="D295" s="487">
        <f t="shared" si="60"/>
        <v>0</v>
      </c>
      <c r="E295" s="279">
        <f t="shared" si="61"/>
        <v>0</v>
      </c>
      <c r="F295" s="429"/>
      <c r="I295" s="294"/>
      <c r="J295" s="294"/>
      <c r="K295" s="59"/>
      <c r="L295" s="59"/>
    </row>
    <row r="296" spans="1:12">
      <c r="A296" s="94">
        <f t="shared" ref="A296:A298" si="66">A295+1</f>
        <v>264</v>
      </c>
      <c r="B296" s="85">
        <f t="shared" si="62"/>
        <v>48</v>
      </c>
      <c r="C296" s="487">
        <f t="shared" si="63"/>
        <v>0</v>
      </c>
      <c r="D296" s="487">
        <f t="shared" si="60"/>
        <v>0</v>
      </c>
      <c r="E296" s="279">
        <f t="shared" si="61"/>
        <v>0</v>
      </c>
      <c r="F296" s="429"/>
      <c r="I296" s="294"/>
      <c r="J296" s="294"/>
      <c r="K296" s="59"/>
      <c r="L296" s="59"/>
    </row>
    <row r="297" spans="1:12">
      <c r="A297" s="94">
        <f t="shared" si="66"/>
        <v>265</v>
      </c>
      <c r="B297" s="85">
        <f t="shared" si="62"/>
        <v>49</v>
      </c>
      <c r="C297" s="487">
        <f t="shared" si="63"/>
        <v>0</v>
      </c>
      <c r="D297" s="487">
        <f>C297</f>
        <v>0</v>
      </c>
      <c r="E297" s="280">
        <f t="shared" ref="E297" si="67">+C297-D297</f>
        <v>0</v>
      </c>
      <c r="F297" s="429"/>
      <c r="I297" s="294"/>
      <c r="J297" s="294"/>
      <c r="K297" s="59"/>
      <c r="L297" s="59"/>
    </row>
    <row r="298" spans="1:12" ht="15" thickBot="1">
      <c r="A298" s="94">
        <f t="shared" si="66"/>
        <v>266</v>
      </c>
      <c r="B298" s="396"/>
      <c r="C298" s="399"/>
      <c r="D298" s="399"/>
      <c r="E298" s="399"/>
      <c r="F298" s="430"/>
      <c r="I298" s="294"/>
      <c r="J298" s="294"/>
      <c r="K298" s="59"/>
      <c r="L298" s="59"/>
    </row>
    <row r="299" spans="1:12">
      <c r="A299" s="94"/>
      <c r="B299" s="89"/>
      <c r="C299" s="67"/>
      <c r="D299" s="67"/>
      <c r="E299" s="67"/>
      <c r="F299" s="90"/>
      <c r="I299" s="294"/>
      <c r="J299" s="294"/>
      <c r="K299" s="59"/>
      <c r="L299" s="59"/>
    </row>
    <row r="300" spans="1:12">
      <c r="A300" s="94"/>
      <c r="I300" s="294"/>
      <c r="J300" s="294"/>
      <c r="K300" s="59"/>
      <c r="L300" s="59"/>
    </row>
    <row r="301" spans="1:12">
      <c r="A301" s="94"/>
      <c r="I301" s="294"/>
      <c r="J301" s="294"/>
      <c r="K301" s="59"/>
      <c r="L301" s="59"/>
    </row>
    <row r="302" spans="1:12" ht="20.100000000000001" customHeight="1">
      <c r="A302" s="94"/>
    </row>
    <row r="303" spans="1:12">
      <c r="A303" s="94"/>
    </row>
    <row r="304" spans="1:12">
      <c r="A304" s="94"/>
    </row>
  </sheetData>
  <mergeCells count="8">
    <mergeCell ref="M19:M20"/>
    <mergeCell ref="C9:E9"/>
    <mergeCell ref="B27:M27"/>
    <mergeCell ref="A2:M2"/>
    <mergeCell ref="A3:M3"/>
    <mergeCell ref="A4:M4"/>
    <mergeCell ref="B12:L12"/>
    <mergeCell ref="C22:E22"/>
  </mergeCells>
  <pageMargins left="0.75" right="0.25" top="0.5" bottom="0.5" header="0.3" footer="0.3"/>
  <pageSetup scale="55" fitToHeight="0" orientation="landscape" r:id="rId1"/>
  <headerFooter>
    <oddFooter>&amp;L&amp;"Arial,Regular"&amp;10Worksheet:  &amp;A</oddFooter>
  </headerFooter>
  <rowBreaks count="4" manualBreakCount="4">
    <brk id="28" max="16383" man="1"/>
    <brk id="96" max="12" man="1"/>
    <brk id="164" max="12" man="1"/>
    <brk id="23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1B36-368D-414B-869D-000FAB2FAFB8}">
  <sheetPr>
    <tabColor theme="8" tint="-0.249977111117893"/>
  </sheetPr>
  <dimension ref="A1:M303"/>
  <sheetViews>
    <sheetView zoomScale="85" zoomScaleNormal="85" workbookViewId="0">
      <selection activeCell="D63" sqref="D63"/>
    </sheetView>
  </sheetViews>
  <sheetFormatPr defaultColWidth="8.85546875" defaultRowHeight="14.25"/>
  <cols>
    <col min="1" max="1" width="8.7109375" style="294" customWidth="1"/>
    <col min="2" max="2" width="27.42578125" style="294" customWidth="1"/>
    <col min="3" max="3" width="17.28515625" style="294" customWidth="1"/>
    <col min="4" max="4" width="14.85546875" style="294" customWidth="1"/>
    <col min="5" max="5" width="22" style="294" customWidth="1"/>
    <col min="6" max="6" width="16.85546875" style="294" bestFit="1" customWidth="1"/>
    <col min="7" max="7" width="14.42578125" style="294" customWidth="1"/>
    <col min="8" max="8" width="16.85546875" style="294" bestFit="1" customWidth="1"/>
    <col min="9" max="9" width="14.7109375" style="294" bestFit="1" customWidth="1"/>
    <col min="10" max="10" width="16.85546875" style="294" customWidth="1"/>
    <col min="11" max="12" width="8.85546875" style="294"/>
    <col min="13" max="13" width="12.85546875" style="294" bestFit="1" customWidth="1"/>
    <col min="14" max="16384" width="8.85546875" style="294"/>
  </cols>
  <sheetData>
    <row r="1" spans="1:10">
      <c r="J1" s="294" t="s">
        <v>565</v>
      </c>
    </row>
    <row r="2" spans="1:10" ht="15.75" customHeight="1">
      <c r="A2" s="574" t="str">
        <f>Index!C2</f>
        <v>Formula-based Rate Template</v>
      </c>
      <c r="B2" s="574"/>
      <c r="C2" s="574"/>
      <c r="D2" s="574"/>
      <c r="E2" s="574"/>
      <c r="F2" s="574"/>
      <c r="G2" s="574"/>
      <c r="H2" s="574"/>
      <c r="I2" s="574"/>
      <c r="J2" s="574"/>
    </row>
    <row r="3" spans="1:10" ht="15" customHeight="1">
      <c r="A3" s="574" t="str">
        <f>Index!C3</f>
        <v>City Utilities of Springfield, MO</v>
      </c>
      <c r="B3" s="574"/>
      <c r="C3" s="574"/>
      <c r="D3" s="574"/>
      <c r="E3" s="574"/>
      <c r="F3" s="574"/>
      <c r="G3" s="574"/>
      <c r="H3" s="574"/>
      <c r="I3" s="574"/>
      <c r="J3" s="574"/>
    </row>
    <row r="4" spans="1:10" ht="15" customHeight="1">
      <c r="A4" s="575" t="str">
        <f>Index!C4</f>
        <v>Using Fiscal Year 2020 Actual Financial &amp; Operating Data for Southwest Power Pool (SPP) Rates Effective 04/01/2021</v>
      </c>
      <c r="B4" s="575"/>
      <c r="C4" s="575"/>
      <c r="D4" s="575"/>
      <c r="E4" s="575"/>
      <c r="F4" s="575"/>
      <c r="G4" s="575"/>
      <c r="H4" s="575"/>
      <c r="I4" s="575"/>
      <c r="J4" s="575"/>
    </row>
    <row r="6" spans="1:10" ht="15.75">
      <c r="A6" s="235" t="s">
        <v>581</v>
      </c>
      <c r="B6" s="235"/>
      <c r="C6" s="235"/>
      <c r="D6" s="235"/>
      <c r="E6" s="235"/>
      <c r="F6" s="235"/>
      <c r="G6" s="235"/>
      <c r="H6" s="235"/>
      <c r="I6" s="235"/>
      <c r="J6" s="235"/>
    </row>
    <row r="7" spans="1:10" ht="15.75">
      <c r="A7" s="390"/>
      <c r="B7" s="390"/>
      <c r="C7" s="390"/>
      <c r="D7" s="390"/>
      <c r="E7" s="390"/>
      <c r="F7" s="390"/>
      <c r="G7" s="390"/>
      <c r="H7" s="390"/>
      <c r="I7" s="390"/>
      <c r="J7" s="390"/>
    </row>
    <row r="8" spans="1:10" ht="15.75">
      <c r="A8" s="390"/>
      <c r="B8" s="390"/>
      <c r="C8" s="390"/>
      <c r="D8" s="390"/>
      <c r="E8" s="390"/>
      <c r="F8" s="390"/>
      <c r="G8" s="390"/>
      <c r="H8" s="390"/>
      <c r="I8" s="390"/>
      <c r="J8" s="390"/>
    </row>
    <row r="9" spans="1:10" s="61" customFormat="1" ht="15.75">
      <c r="A9" s="389" t="s">
        <v>503</v>
      </c>
      <c r="B9" s="389" t="s">
        <v>416</v>
      </c>
      <c r="C9" s="571" t="s">
        <v>417</v>
      </c>
      <c r="D9" s="571"/>
      <c r="E9" s="571"/>
      <c r="F9" s="389" t="s">
        <v>418</v>
      </c>
      <c r="G9" s="389" t="s">
        <v>419</v>
      </c>
      <c r="H9" s="389" t="s">
        <v>420</v>
      </c>
      <c r="I9" s="389" t="s">
        <v>421</v>
      </c>
      <c r="J9" s="389" t="s">
        <v>426</v>
      </c>
    </row>
    <row r="10" spans="1:10" ht="15.75">
      <c r="A10" s="276" t="s">
        <v>19</v>
      </c>
      <c r="B10" s="390"/>
      <c r="C10" s="390"/>
      <c r="D10" s="390"/>
      <c r="E10" s="390"/>
      <c r="F10" s="390"/>
      <c r="G10" s="390"/>
      <c r="H10" s="390"/>
      <c r="I10" s="390"/>
      <c r="J10" s="390"/>
    </row>
    <row r="11" spans="1:10" ht="18.75" thickBot="1">
      <c r="A11" s="94">
        <v>1</v>
      </c>
      <c r="B11" s="134" t="s">
        <v>203</v>
      </c>
      <c r="C11" s="390"/>
      <c r="D11" s="390"/>
      <c r="E11" s="390"/>
      <c r="F11" s="390"/>
      <c r="G11" s="390"/>
      <c r="H11" s="390"/>
      <c r="I11" s="390"/>
      <c r="J11" s="390"/>
    </row>
    <row r="12" spans="1:10" ht="16.5" thickBot="1">
      <c r="A12" s="94">
        <f t="shared" ref="A12:A19" si="0">A11+1</f>
        <v>2</v>
      </c>
      <c r="B12" s="592" t="s">
        <v>466</v>
      </c>
      <c r="C12" s="593"/>
      <c r="D12" s="593"/>
      <c r="E12" s="593"/>
      <c r="F12" s="593"/>
      <c r="G12" s="593"/>
      <c r="H12" s="593"/>
      <c r="I12" s="593"/>
      <c r="J12" s="594"/>
    </row>
    <row r="13" spans="1:10" ht="15" thickBot="1">
      <c r="A13" s="94">
        <f t="shared" si="0"/>
        <v>3</v>
      </c>
      <c r="B13" s="416" t="s">
        <v>199</v>
      </c>
      <c r="C13" s="417"/>
      <c r="D13" s="417"/>
      <c r="E13" s="449"/>
      <c r="F13" s="384" t="s">
        <v>200</v>
      </c>
      <c r="G13" s="63" t="s">
        <v>570</v>
      </c>
      <c r="H13" s="63" t="s">
        <v>587</v>
      </c>
      <c r="I13" s="63" t="s">
        <v>566</v>
      </c>
      <c r="J13" s="63" t="s">
        <v>567</v>
      </c>
    </row>
    <row r="14" spans="1:10">
      <c r="A14" s="94">
        <f t="shared" si="0"/>
        <v>4</v>
      </c>
      <c r="B14" s="445" t="s">
        <v>568</v>
      </c>
      <c r="C14" s="493" t="s">
        <v>586</v>
      </c>
      <c r="D14" s="402"/>
      <c r="E14" s="450"/>
      <c r="F14" s="446">
        <v>43647</v>
      </c>
      <c r="G14" s="443">
        <f>C34</f>
        <v>2885626</v>
      </c>
      <c r="H14" s="478">
        <v>0.19789999999999999</v>
      </c>
      <c r="I14" s="480">
        <f>VLOOKUP(F34,B42:E92,4)</f>
        <v>2717298</v>
      </c>
      <c r="J14" s="481">
        <f>ROUND(H14*I14,0)+F37</f>
        <v>682034</v>
      </c>
    </row>
    <row r="15" spans="1:10">
      <c r="A15" s="94">
        <f t="shared" si="0"/>
        <v>5</v>
      </c>
      <c r="B15" s="403"/>
      <c r="C15" s="403"/>
      <c r="D15" s="404"/>
      <c r="E15" s="451"/>
      <c r="F15" s="447"/>
      <c r="G15" s="443">
        <f>C101</f>
        <v>0</v>
      </c>
      <c r="H15" s="478"/>
      <c r="I15" s="482">
        <f>VLOOKUP(F101,B109:E160,4)</f>
        <v>0</v>
      </c>
      <c r="J15" s="483">
        <f>ROUND(H15*I15,0)+F104</f>
        <v>0</v>
      </c>
    </row>
    <row r="16" spans="1:10">
      <c r="A16" s="94">
        <f t="shared" si="0"/>
        <v>6</v>
      </c>
      <c r="B16" s="403"/>
      <c r="C16" s="403"/>
      <c r="D16" s="404"/>
      <c r="E16" s="451"/>
      <c r="F16" s="447"/>
      <c r="G16" s="444">
        <f>C170</f>
        <v>0</v>
      </c>
      <c r="H16" s="479"/>
      <c r="I16" s="482">
        <f>VLOOKUP(F170,B178:E227,4)</f>
        <v>0</v>
      </c>
      <c r="J16" s="483">
        <f>ROUND(H16*I16,0)+F173</f>
        <v>0</v>
      </c>
    </row>
    <row r="17" spans="1:10">
      <c r="A17" s="94">
        <f t="shared" si="0"/>
        <v>7</v>
      </c>
      <c r="B17" s="403"/>
      <c r="C17" s="403"/>
      <c r="D17" s="404"/>
      <c r="E17" s="451"/>
      <c r="F17" s="447"/>
      <c r="G17" s="444">
        <f>C239</f>
        <v>0</v>
      </c>
      <c r="H17" s="479"/>
      <c r="I17" s="482">
        <f>VLOOKUP(F239,B247:E296,4)</f>
        <v>0</v>
      </c>
      <c r="J17" s="483">
        <f>ROUND(H17*I17,0)+F242</f>
        <v>0</v>
      </c>
    </row>
    <row r="18" spans="1:10">
      <c r="A18" s="94">
        <f t="shared" si="0"/>
        <v>8</v>
      </c>
      <c r="B18" s="421"/>
      <c r="C18" s="421"/>
      <c r="D18" s="422"/>
      <c r="E18" s="452"/>
      <c r="F18" s="448"/>
      <c r="G18" s="442"/>
      <c r="H18" s="425"/>
      <c r="I18" s="484"/>
      <c r="J18" s="485"/>
    </row>
    <row r="19" spans="1:10" ht="15" customHeight="1" thickBot="1">
      <c r="A19" s="94">
        <f t="shared" si="0"/>
        <v>9</v>
      </c>
      <c r="B19" s="418" t="s">
        <v>467</v>
      </c>
      <c r="C19" s="419"/>
      <c r="D19" s="419"/>
      <c r="E19" s="419"/>
      <c r="F19" s="462"/>
      <c r="G19" s="463">
        <f>SUM(G14:G18)</f>
        <v>2885626</v>
      </c>
      <c r="H19" s="464"/>
      <c r="I19" s="463">
        <f>SUM(I14:I18)</f>
        <v>2717298</v>
      </c>
      <c r="J19" s="66">
        <f>SUM(J14:J18)</f>
        <v>682034</v>
      </c>
    </row>
    <row r="20" spans="1:10">
      <c r="A20" s="94"/>
      <c r="J20" s="420"/>
    </row>
    <row r="21" spans="1:10">
      <c r="A21" s="94">
        <f>A19+1</f>
        <v>10</v>
      </c>
      <c r="B21" s="136" t="s">
        <v>593</v>
      </c>
      <c r="C21" s="87"/>
      <c r="D21" s="62"/>
      <c r="E21" s="62"/>
    </row>
    <row r="22" spans="1:10">
      <c r="A22" s="94">
        <f>A21+1</f>
        <v>11</v>
      </c>
      <c r="B22" s="136" t="s">
        <v>594</v>
      </c>
      <c r="C22" s="87"/>
      <c r="D22" s="62"/>
      <c r="E22" s="62"/>
    </row>
    <row r="23" spans="1:10">
      <c r="A23" s="94"/>
      <c r="B23" s="136"/>
      <c r="C23" s="87"/>
      <c r="D23" s="62"/>
      <c r="E23" s="62"/>
    </row>
    <row r="24" spans="1:10">
      <c r="A24" s="94"/>
      <c r="B24" s="136"/>
      <c r="C24" s="87"/>
      <c r="D24" s="62"/>
      <c r="E24" s="62"/>
    </row>
    <row r="25" spans="1:10" ht="18" customHeight="1">
      <c r="A25" s="94">
        <f>A22+1</f>
        <v>12</v>
      </c>
      <c r="B25" s="459" t="s">
        <v>575</v>
      </c>
      <c r="C25" s="391"/>
      <c r="D25" s="391"/>
      <c r="E25" s="391"/>
      <c r="F25" s="391"/>
      <c r="G25" s="391"/>
      <c r="H25" s="391"/>
      <c r="I25" s="391"/>
      <c r="J25" s="546" t="s">
        <v>564</v>
      </c>
    </row>
    <row r="26" spans="1:10" ht="18" customHeight="1">
      <c r="A26" s="94"/>
      <c r="B26" s="459"/>
      <c r="C26" s="391"/>
      <c r="D26" s="391"/>
      <c r="E26" s="391"/>
      <c r="F26" s="391"/>
      <c r="G26" s="391"/>
      <c r="H26" s="391"/>
      <c r="I26" s="391"/>
      <c r="J26" s="391"/>
    </row>
    <row r="27" spans="1:10" ht="15.75">
      <c r="A27" s="94">
        <f t="shared" ref="A27" si="1">A25+1</f>
        <v>13</v>
      </c>
      <c r="B27" s="68" t="s">
        <v>574</v>
      </c>
      <c r="D27" s="67"/>
      <c r="E27" s="67"/>
      <c r="F27" s="69"/>
      <c r="G27" s="69"/>
      <c r="H27" s="69"/>
      <c r="I27" s="135"/>
      <c r="J27" s="135"/>
    </row>
    <row r="28" spans="1:10" ht="15.75">
      <c r="A28" s="94"/>
      <c r="C28" s="68"/>
      <c r="D28" s="67"/>
      <c r="E28" s="67"/>
      <c r="F28" s="67"/>
      <c r="G28" s="67"/>
      <c r="H28" s="67"/>
      <c r="I28" s="135"/>
      <c r="J28" s="135"/>
    </row>
    <row r="29" spans="1:10" ht="15.75">
      <c r="A29" s="94">
        <f>A27+1</f>
        <v>14</v>
      </c>
      <c r="B29" s="68" t="s">
        <v>568</v>
      </c>
      <c r="C29" s="493" t="s">
        <v>586</v>
      </c>
      <c r="D29" s="494"/>
      <c r="E29" s="494"/>
      <c r="F29" s="495"/>
      <c r="G29" s="495"/>
      <c r="H29" s="495"/>
      <c r="I29" s="494"/>
    </row>
    <row r="30" spans="1:10" ht="15.75">
      <c r="A30" s="94">
        <f t="shared" ref="A30:A31" si="2">A29+1</f>
        <v>15</v>
      </c>
      <c r="B30" s="68"/>
      <c r="C30" s="493"/>
      <c r="D30" s="494"/>
      <c r="E30" s="494"/>
      <c r="F30" s="495"/>
      <c r="G30" s="495"/>
      <c r="H30" s="495"/>
      <c r="I30" s="494"/>
    </row>
    <row r="31" spans="1:10">
      <c r="A31" s="94">
        <f t="shared" si="2"/>
        <v>16</v>
      </c>
      <c r="B31" s="71"/>
      <c r="C31" s="494"/>
      <c r="D31" s="494"/>
      <c r="E31" s="494"/>
      <c r="F31" s="496"/>
      <c r="G31" s="496"/>
      <c r="H31" s="496"/>
      <c r="I31" s="494"/>
    </row>
    <row r="32" spans="1:10" ht="16.5" thickBot="1">
      <c r="A32" s="389" t="s">
        <v>503</v>
      </c>
      <c r="B32" s="389" t="s">
        <v>416</v>
      </c>
      <c r="C32" s="389" t="s">
        <v>417</v>
      </c>
      <c r="D32" s="389" t="s">
        <v>418</v>
      </c>
      <c r="E32" s="389" t="s">
        <v>419</v>
      </c>
      <c r="F32" s="389" t="s">
        <v>420</v>
      </c>
      <c r="G32" s="70"/>
      <c r="H32" s="70"/>
      <c r="I32" s="70"/>
      <c r="J32" s="136"/>
    </row>
    <row r="33" spans="1:13" ht="15" thickBot="1">
      <c r="A33" s="94">
        <f>A31+1</f>
        <v>17</v>
      </c>
      <c r="B33" s="91" t="s">
        <v>205</v>
      </c>
      <c r="C33" s="137"/>
      <c r="D33" s="137"/>
      <c r="E33" s="137"/>
      <c r="F33" s="138"/>
    </row>
    <row r="34" spans="1:13">
      <c r="A34" s="94">
        <f t="shared" ref="A34:B49" si="3">A33+1</f>
        <v>18</v>
      </c>
      <c r="B34" s="73" t="s">
        <v>201</v>
      </c>
      <c r="C34" s="412">
        <v>2885626</v>
      </c>
      <c r="D34" s="74" t="s">
        <v>206</v>
      </c>
      <c r="E34" s="139"/>
      <c r="F34" s="75">
        <v>2020</v>
      </c>
      <c r="G34" s="136"/>
    </row>
    <row r="35" spans="1:13">
      <c r="A35" s="94">
        <f t="shared" si="3"/>
        <v>19</v>
      </c>
      <c r="B35" s="73" t="s">
        <v>262</v>
      </c>
      <c r="C35" s="413">
        <v>2019</v>
      </c>
      <c r="D35" s="401"/>
      <c r="E35" s="431"/>
      <c r="F35" s="432"/>
      <c r="G35" s="136"/>
    </row>
    <row r="36" spans="1:13">
      <c r="A36" s="94">
        <f t="shared" si="3"/>
        <v>20</v>
      </c>
      <c r="B36" s="73" t="s">
        <v>261</v>
      </c>
      <c r="C36" s="414">
        <v>10</v>
      </c>
      <c r="D36" s="73"/>
      <c r="E36" s="76"/>
      <c r="F36" s="77"/>
      <c r="G36" s="136"/>
    </row>
    <row r="37" spans="1:13">
      <c r="A37" s="94">
        <f t="shared" si="3"/>
        <v>21</v>
      </c>
      <c r="B37" s="73" t="s">
        <v>207</v>
      </c>
      <c r="C37" s="415">
        <v>20</v>
      </c>
      <c r="D37" s="78" t="s">
        <v>214</v>
      </c>
      <c r="E37" s="76"/>
      <c r="F37" s="79">
        <f>IF(C34=0,0,C34/C37)</f>
        <v>144281</v>
      </c>
      <c r="G37" s="136"/>
      <c r="M37" s="568"/>
    </row>
    <row r="38" spans="1:13">
      <c r="A38" s="94">
        <f t="shared" si="3"/>
        <v>22</v>
      </c>
      <c r="B38" s="73" t="s">
        <v>464</v>
      </c>
      <c r="C38" s="567">
        <v>51340</v>
      </c>
      <c r="D38" s="78" t="s">
        <v>213</v>
      </c>
      <c r="E38" s="76"/>
      <c r="F38" s="79"/>
      <c r="G38" s="136"/>
    </row>
    <row r="39" spans="1:13" ht="15" thickBot="1">
      <c r="A39" s="94">
        <f t="shared" si="3"/>
        <v>23</v>
      </c>
      <c r="B39" s="73" t="s">
        <v>465</v>
      </c>
      <c r="C39" s="411">
        <v>82140</v>
      </c>
      <c r="D39" s="92"/>
      <c r="E39" s="392"/>
      <c r="F39" s="393"/>
      <c r="G39" s="80"/>
    </row>
    <row r="40" spans="1:13">
      <c r="A40" s="94">
        <f t="shared" si="3"/>
        <v>24</v>
      </c>
      <c r="B40" s="81" t="s">
        <v>201</v>
      </c>
      <c r="C40" s="82" t="s">
        <v>588</v>
      </c>
      <c r="D40" s="82" t="s">
        <v>208</v>
      </c>
      <c r="E40" s="82" t="s">
        <v>209</v>
      </c>
      <c r="F40" s="426"/>
      <c r="H40" s="83"/>
      <c r="I40" s="83"/>
      <c r="J40" s="569"/>
    </row>
    <row r="41" spans="1:13" ht="15.75" customHeight="1" thickBot="1">
      <c r="A41" s="94">
        <f t="shared" si="3"/>
        <v>25</v>
      </c>
      <c r="B41" s="394" t="s">
        <v>210</v>
      </c>
      <c r="C41" s="395" t="s">
        <v>211</v>
      </c>
      <c r="D41" s="395" t="s">
        <v>212</v>
      </c>
      <c r="E41" s="395" t="s">
        <v>211</v>
      </c>
      <c r="F41" s="427"/>
      <c r="H41" s="83"/>
      <c r="I41" s="83"/>
    </row>
    <row r="42" spans="1:13">
      <c r="A42" s="94">
        <f t="shared" si="3"/>
        <v>26</v>
      </c>
      <c r="B42" s="85">
        <f>IF(C35= "","-",C35)</f>
        <v>2019</v>
      </c>
      <c r="C42" s="486">
        <f>C34</f>
        <v>2885626</v>
      </c>
      <c r="D42" s="486">
        <f>ROUND(F37*(12-C36)/12,0)</f>
        <v>24047</v>
      </c>
      <c r="E42" s="86">
        <f>C42-D42</f>
        <v>2861579</v>
      </c>
      <c r="F42" s="428"/>
      <c r="H42" s="87"/>
      <c r="I42" s="87"/>
    </row>
    <row r="43" spans="1:13">
      <c r="A43" s="94">
        <f t="shared" si="3"/>
        <v>27</v>
      </c>
      <c r="B43" s="85">
        <f>B42+1</f>
        <v>2020</v>
      </c>
      <c r="C43" s="487">
        <f>MAX(E42,0)</f>
        <v>2861579</v>
      </c>
      <c r="D43" s="487">
        <f t="shared" ref="D43:D61" si="4">IF(C43&lt;$F$37,C43,$F$37)</f>
        <v>144281</v>
      </c>
      <c r="E43" s="279">
        <f t="shared" ref="E43:E92" si="5">C43-D43</f>
        <v>2717298</v>
      </c>
      <c r="F43" s="429"/>
      <c r="H43" s="87"/>
      <c r="I43" s="87"/>
    </row>
    <row r="44" spans="1:13">
      <c r="A44" s="94">
        <f t="shared" si="3"/>
        <v>28</v>
      </c>
      <c r="B44" s="85">
        <f t="shared" si="3"/>
        <v>2021</v>
      </c>
      <c r="C44" s="487">
        <f t="shared" ref="C44:C92" si="6">MAX(E43,0)</f>
        <v>2717298</v>
      </c>
      <c r="D44" s="487">
        <f t="shared" si="4"/>
        <v>144281</v>
      </c>
      <c r="E44" s="279">
        <f t="shared" si="5"/>
        <v>2573017</v>
      </c>
      <c r="F44" s="429"/>
      <c r="H44" s="87"/>
      <c r="I44" s="87"/>
    </row>
    <row r="45" spans="1:13">
      <c r="A45" s="94">
        <f t="shared" si="3"/>
        <v>29</v>
      </c>
      <c r="B45" s="85">
        <f t="shared" si="3"/>
        <v>2022</v>
      </c>
      <c r="C45" s="487">
        <f t="shared" si="6"/>
        <v>2573017</v>
      </c>
      <c r="D45" s="487">
        <f t="shared" si="4"/>
        <v>144281</v>
      </c>
      <c r="E45" s="279">
        <f t="shared" si="5"/>
        <v>2428736</v>
      </c>
      <c r="F45" s="429"/>
      <c r="H45" s="86"/>
      <c r="I45" s="86"/>
    </row>
    <row r="46" spans="1:13">
      <c r="A46" s="94">
        <f t="shared" si="3"/>
        <v>30</v>
      </c>
      <c r="B46" s="85">
        <f t="shared" si="3"/>
        <v>2023</v>
      </c>
      <c r="C46" s="487">
        <f t="shared" si="6"/>
        <v>2428736</v>
      </c>
      <c r="D46" s="487">
        <f t="shared" si="4"/>
        <v>144281</v>
      </c>
      <c r="E46" s="279">
        <f t="shared" si="5"/>
        <v>2284455</v>
      </c>
      <c r="F46" s="429"/>
      <c r="H46" s="86"/>
      <c r="I46" s="86"/>
    </row>
    <row r="47" spans="1:13">
      <c r="A47" s="94">
        <f t="shared" si="3"/>
        <v>31</v>
      </c>
      <c r="B47" s="85">
        <f t="shared" si="3"/>
        <v>2024</v>
      </c>
      <c r="C47" s="487">
        <f t="shared" si="6"/>
        <v>2284455</v>
      </c>
      <c r="D47" s="487">
        <f t="shared" si="4"/>
        <v>144281</v>
      </c>
      <c r="E47" s="279">
        <f t="shared" si="5"/>
        <v>2140174</v>
      </c>
      <c r="F47" s="429"/>
      <c r="H47" s="86"/>
      <c r="I47" s="86"/>
    </row>
    <row r="48" spans="1:13">
      <c r="A48" s="94">
        <f t="shared" si="3"/>
        <v>32</v>
      </c>
      <c r="B48" s="85">
        <f t="shared" si="3"/>
        <v>2025</v>
      </c>
      <c r="C48" s="487">
        <f t="shared" si="6"/>
        <v>2140174</v>
      </c>
      <c r="D48" s="487">
        <f t="shared" si="4"/>
        <v>144281</v>
      </c>
      <c r="E48" s="279">
        <f t="shared" si="5"/>
        <v>1995893</v>
      </c>
      <c r="F48" s="429"/>
      <c r="H48" s="86"/>
      <c r="I48" s="86"/>
    </row>
    <row r="49" spans="1:9">
      <c r="A49" s="94">
        <f t="shared" si="3"/>
        <v>33</v>
      </c>
      <c r="B49" s="85">
        <f t="shared" si="3"/>
        <v>2026</v>
      </c>
      <c r="C49" s="487">
        <f t="shared" si="6"/>
        <v>1995893</v>
      </c>
      <c r="D49" s="487">
        <f t="shared" si="4"/>
        <v>144281</v>
      </c>
      <c r="E49" s="279">
        <f t="shared" si="5"/>
        <v>1851612</v>
      </c>
      <c r="F49" s="429"/>
      <c r="H49" s="86"/>
      <c r="I49" s="86"/>
    </row>
    <row r="50" spans="1:9">
      <c r="A50" s="94">
        <f t="shared" ref="A50:B65" si="7">A49+1</f>
        <v>34</v>
      </c>
      <c r="B50" s="85">
        <f t="shared" si="7"/>
        <v>2027</v>
      </c>
      <c r="C50" s="487">
        <f t="shared" si="6"/>
        <v>1851612</v>
      </c>
      <c r="D50" s="487">
        <f t="shared" si="4"/>
        <v>144281</v>
      </c>
      <c r="E50" s="279">
        <f t="shared" si="5"/>
        <v>1707331</v>
      </c>
      <c r="F50" s="429"/>
      <c r="H50" s="86"/>
      <c r="I50" s="86"/>
    </row>
    <row r="51" spans="1:9">
      <c r="A51" s="94">
        <f t="shared" si="7"/>
        <v>35</v>
      </c>
      <c r="B51" s="85">
        <f t="shared" si="7"/>
        <v>2028</v>
      </c>
      <c r="C51" s="487">
        <f t="shared" si="6"/>
        <v>1707331</v>
      </c>
      <c r="D51" s="487">
        <f t="shared" si="4"/>
        <v>144281</v>
      </c>
      <c r="E51" s="279">
        <f t="shared" si="5"/>
        <v>1563050</v>
      </c>
      <c r="F51" s="429"/>
      <c r="H51" s="86"/>
      <c r="I51" s="86"/>
    </row>
    <row r="52" spans="1:9">
      <c r="A52" s="94">
        <f t="shared" si="7"/>
        <v>36</v>
      </c>
      <c r="B52" s="85">
        <f t="shared" si="7"/>
        <v>2029</v>
      </c>
      <c r="C52" s="487">
        <f t="shared" si="6"/>
        <v>1563050</v>
      </c>
      <c r="D52" s="487">
        <f t="shared" si="4"/>
        <v>144281</v>
      </c>
      <c r="E52" s="279">
        <f t="shared" si="5"/>
        <v>1418769</v>
      </c>
      <c r="F52" s="429"/>
      <c r="H52" s="86"/>
      <c r="I52" s="86"/>
    </row>
    <row r="53" spans="1:9">
      <c r="A53" s="94">
        <f t="shared" si="7"/>
        <v>37</v>
      </c>
      <c r="B53" s="85">
        <f t="shared" si="7"/>
        <v>2030</v>
      </c>
      <c r="C53" s="487">
        <f t="shared" si="6"/>
        <v>1418769</v>
      </c>
      <c r="D53" s="487">
        <f t="shared" si="4"/>
        <v>144281</v>
      </c>
      <c r="E53" s="279">
        <f t="shared" si="5"/>
        <v>1274488</v>
      </c>
      <c r="F53" s="429"/>
      <c r="H53" s="86"/>
      <c r="I53" s="86"/>
    </row>
    <row r="54" spans="1:9">
      <c r="A54" s="94">
        <f t="shared" si="7"/>
        <v>38</v>
      </c>
      <c r="B54" s="85">
        <f t="shared" si="7"/>
        <v>2031</v>
      </c>
      <c r="C54" s="487">
        <f t="shared" si="6"/>
        <v>1274488</v>
      </c>
      <c r="D54" s="487">
        <f t="shared" si="4"/>
        <v>144281</v>
      </c>
      <c r="E54" s="279">
        <f t="shared" si="5"/>
        <v>1130207</v>
      </c>
      <c r="F54" s="429"/>
      <c r="H54" s="86"/>
      <c r="I54" s="86"/>
    </row>
    <row r="55" spans="1:9">
      <c r="A55" s="94">
        <f t="shared" si="7"/>
        <v>39</v>
      </c>
      <c r="B55" s="85">
        <f t="shared" si="7"/>
        <v>2032</v>
      </c>
      <c r="C55" s="487">
        <f t="shared" si="6"/>
        <v>1130207</v>
      </c>
      <c r="D55" s="487">
        <f t="shared" si="4"/>
        <v>144281</v>
      </c>
      <c r="E55" s="279">
        <f t="shared" si="5"/>
        <v>985926</v>
      </c>
      <c r="F55" s="429"/>
      <c r="H55" s="86"/>
      <c r="I55" s="86"/>
    </row>
    <row r="56" spans="1:9">
      <c r="A56" s="94">
        <f t="shared" si="7"/>
        <v>40</v>
      </c>
      <c r="B56" s="85">
        <f t="shared" si="7"/>
        <v>2033</v>
      </c>
      <c r="C56" s="487">
        <f t="shared" si="6"/>
        <v>985926</v>
      </c>
      <c r="D56" s="487">
        <f t="shared" si="4"/>
        <v>144281</v>
      </c>
      <c r="E56" s="279">
        <f t="shared" si="5"/>
        <v>841645</v>
      </c>
      <c r="F56" s="429"/>
      <c r="H56" s="86"/>
      <c r="I56" s="86"/>
    </row>
    <row r="57" spans="1:9">
      <c r="A57" s="94">
        <f t="shared" si="7"/>
        <v>41</v>
      </c>
      <c r="B57" s="85">
        <f t="shared" si="7"/>
        <v>2034</v>
      </c>
      <c r="C57" s="487">
        <f t="shared" si="6"/>
        <v>841645</v>
      </c>
      <c r="D57" s="487">
        <f t="shared" si="4"/>
        <v>144281</v>
      </c>
      <c r="E57" s="279">
        <f t="shared" si="5"/>
        <v>697364</v>
      </c>
      <c r="F57" s="429"/>
      <c r="H57" s="86"/>
      <c r="I57" s="86"/>
    </row>
    <row r="58" spans="1:9">
      <c r="A58" s="94">
        <f t="shared" si="7"/>
        <v>42</v>
      </c>
      <c r="B58" s="85">
        <f t="shared" si="7"/>
        <v>2035</v>
      </c>
      <c r="C58" s="487">
        <f t="shared" si="6"/>
        <v>697364</v>
      </c>
      <c r="D58" s="487">
        <f t="shared" si="4"/>
        <v>144281</v>
      </c>
      <c r="E58" s="279">
        <f t="shared" si="5"/>
        <v>553083</v>
      </c>
      <c r="F58" s="429"/>
      <c r="H58" s="86"/>
      <c r="I58" s="86"/>
    </row>
    <row r="59" spans="1:9">
      <c r="A59" s="94">
        <f t="shared" si="7"/>
        <v>43</v>
      </c>
      <c r="B59" s="85">
        <f t="shared" si="7"/>
        <v>2036</v>
      </c>
      <c r="C59" s="487">
        <f t="shared" si="6"/>
        <v>553083</v>
      </c>
      <c r="D59" s="487">
        <f t="shared" si="4"/>
        <v>144281</v>
      </c>
      <c r="E59" s="279">
        <f t="shared" si="5"/>
        <v>408802</v>
      </c>
      <c r="F59" s="429"/>
      <c r="H59" s="86"/>
      <c r="I59" s="86"/>
    </row>
    <row r="60" spans="1:9">
      <c r="A60" s="94">
        <f t="shared" si="7"/>
        <v>44</v>
      </c>
      <c r="B60" s="85">
        <f t="shared" si="7"/>
        <v>2037</v>
      </c>
      <c r="C60" s="487">
        <f t="shared" si="6"/>
        <v>408802</v>
      </c>
      <c r="D60" s="487">
        <f t="shared" si="4"/>
        <v>144281</v>
      </c>
      <c r="E60" s="279">
        <f t="shared" si="5"/>
        <v>264521</v>
      </c>
      <c r="F60" s="429"/>
      <c r="H60" s="86"/>
      <c r="I60" s="86"/>
    </row>
    <row r="61" spans="1:9">
      <c r="A61" s="94">
        <f t="shared" si="7"/>
        <v>45</v>
      </c>
      <c r="B61" s="85">
        <f t="shared" si="7"/>
        <v>2038</v>
      </c>
      <c r="C61" s="487">
        <f t="shared" si="6"/>
        <v>264521</v>
      </c>
      <c r="D61" s="487">
        <f t="shared" si="4"/>
        <v>144281</v>
      </c>
      <c r="E61" s="279">
        <f t="shared" si="5"/>
        <v>120240</v>
      </c>
      <c r="F61" s="429"/>
      <c r="H61" s="86"/>
      <c r="I61" s="86"/>
    </row>
    <row r="62" spans="1:9">
      <c r="A62" s="94">
        <f t="shared" si="7"/>
        <v>46</v>
      </c>
      <c r="B62" s="85">
        <f t="shared" si="7"/>
        <v>2039</v>
      </c>
      <c r="C62" s="487">
        <f t="shared" si="6"/>
        <v>120240</v>
      </c>
      <c r="D62" s="487">
        <v>120240</v>
      </c>
      <c r="E62" s="279">
        <f t="shared" si="5"/>
        <v>0</v>
      </c>
      <c r="F62" s="429"/>
      <c r="H62" s="86"/>
      <c r="I62" s="86"/>
    </row>
    <row r="63" spans="1:9">
      <c r="A63" s="94">
        <f t="shared" si="7"/>
        <v>47</v>
      </c>
      <c r="B63" s="85">
        <f t="shared" si="7"/>
        <v>2040</v>
      </c>
      <c r="C63" s="487">
        <f t="shared" si="6"/>
        <v>0</v>
      </c>
      <c r="D63" s="487">
        <f>IF(C63&lt;$F$37,C63,$F$37)</f>
        <v>0</v>
      </c>
      <c r="E63" s="279">
        <f t="shared" si="5"/>
        <v>0</v>
      </c>
      <c r="F63" s="429"/>
      <c r="H63" s="86"/>
      <c r="I63" s="86"/>
    </row>
    <row r="64" spans="1:9">
      <c r="A64" s="94">
        <f t="shared" si="7"/>
        <v>48</v>
      </c>
      <c r="B64" s="85">
        <f t="shared" si="7"/>
        <v>2041</v>
      </c>
      <c r="C64" s="487">
        <f t="shared" si="6"/>
        <v>0</v>
      </c>
      <c r="D64" s="487">
        <f t="shared" ref="D64:D92" si="8">IF(C64&lt;$F$37,C64,$F$37)</f>
        <v>0</v>
      </c>
      <c r="E64" s="279">
        <f t="shared" si="5"/>
        <v>0</v>
      </c>
      <c r="F64" s="429"/>
      <c r="H64" s="86"/>
      <c r="I64" s="86"/>
    </row>
    <row r="65" spans="1:9">
      <c r="A65" s="94">
        <f t="shared" si="7"/>
        <v>49</v>
      </c>
      <c r="B65" s="85">
        <f t="shared" si="7"/>
        <v>2042</v>
      </c>
      <c r="C65" s="487">
        <f t="shared" si="6"/>
        <v>0</v>
      </c>
      <c r="D65" s="487">
        <f t="shared" si="8"/>
        <v>0</v>
      </c>
      <c r="E65" s="279">
        <f t="shared" si="5"/>
        <v>0</v>
      </c>
      <c r="F65" s="429"/>
      <c r="H65" s="86"/>
      <c r="I65" s="86"/>
    </row>
    <row r="66" spans="1:9">
      <c r="A66" s="94">
        <f t="shared" ref="A66:B81" si="9">A65+1</f>
        <v>50</v>
      </c>
      <c r="B66" s="85">
        <f t="shared" si="9"/>
        <v>2043</v>
      </c>
      <c r="C66" s="487">
        <f t="shared" si="6"/>
        <v>0</v>
      </c>
      <c r="D66" s="487">
        <f t="shared" si="8"/>
        <v>0</v>
      </c>
      <c r="E66" s="279">
        <f t="shared" si="5"/>
        <v>0</v>
      </c>
      <c r="F66" s="429"/>
      <c r="H66" s="86"/>
      <c r="I66" s="86"/>
    </row>
    <row r="67" spans="1:9">
      <c r="A67" s="94">
        <f>A66+1</f>
        <v>51</v>
      </c>
      <c r="B67" s="85">
        <f t="shared" si="9"/>
        <v>2044</v>
      </c>
      <c r="C67" s="487">
        <f t="shared" si="6"/>
        <v>0</v>
      </c>
      <c r="D67" s="487">
        <f t="shared" si="8"/>
        <v>0</v>
      </c>
      <c r="E67" s="279">
        <f t="shared" si="5"/>
        <v>0</v>
      </c>
      <c r="F67" s="429"/>
      <c r="H67" s="86"/>
      <c r="I67" s="86"/>
    </row>
    <row r="68" spans="1:9">
      <c r="A68" s="94">
        <f t="shared" ref="A68:B83" si="10">A67+1</f>
        <v>52</v>
      </c>
      <c r="B68" s="85">
        <f t="shared" si="9"/>
        <v>2045</v>
      </c>
      <c r="C68" s="487">
        <f t="shared" si="6"/>
        <v>0</v>
      </c>
      <c r="D68" s="487">
        <f t="shared" si="8"/>
        <v>0</v>
      </c>
      <c r="E68" s="279">
        <f t="shared" si="5"/>
        <v>0</v>
      </c>
      <c r="F68" s="429"/>
      <c r="H68" s="86"/>
      <c r="I68" s="86"/>
    </row>
    <row r="69" spans="1:9">
      <c r="A69" s="94">
        <f t="shared" si="10"/>
        <v>53</v>
      </c>
      <c r="B69" s="85">
        <f t="shared" si="9"/>
        <v>2046</v>
      </c>
      <c r="C69" s="487">
        <f t="shared" si="6"/>
        <v>0</v>
      </c>
      <c r="D69" s="487">
        <f t="shared" si="8"/>
        <v>0</v>
      </c>
      <c r="E69" s="279">
        <f t="shared" si="5"/>
        <v>0</v>
      </c>
      <c r="F69" s="429"/>
      <c r="H69" s="86"/>
      <c r="I69" s="86"/>
    </row>
    <row r="70" spans="1:9">
      <c r="A70" s="94">
        <f t="shared" si="10"/>
        <v>54</v>
      </c>
      <c r="B70" s="85">
        <f t="shared" si="9"/>
        <v>2047</v>
      </c>
      <c r="C70" s="487">
        <f t="shared" si="6"/>
        <v>0</v>
      </c>
      <c r="D70" s="487">
        <f t="shared" si="8"/>
        <v>0</v>
      </c>
      <c r="E70" s="279">
        <f t="shared" si="5"/>
        <v>0</v>
      </c>
      <c r="F70" s="429"/>
      <c r="H70" s="86"/>
      <c r="I70" s="86"/>
    </row>
    <row r="71" spans="1:9">
      <c r="A71" s="94">
        <f t="shared" si="10"/>
        <v>55</v>
      </c>
      <c r="B71" s="85">
        <f t="shared" si="9"/>
        <v>2048</v>
      </c>
      <c r="C71" s="487">
        <f t="shared" si="6"/>
        <v>0</v>
      </c>
      <c r="D71" s="487">
        <f t="shared" si="8"/>
        <v>0</v>
      </c>
      <c r="E71" s="279">
        <f t="shared" si="5"/>
        <v>0</v>
      </c>
      <c r="F71" s="429"/>
      <c r="H71" s="86"/>
      <c r="I71" s="86"/>
    </row>
    <row r="72" spans="1:9">
      <c r="A72" s="94">
        <f t="shared" si="10"/>
        <v>56</v>
      </c>
      <c r="B72" s="85">
        <f t="shared" si="9"/>
        <v>2049</v>
      </c>
      <c r="C72" s="487">
        <f t="shared" si="6"/>
        <v>0</v>
      </c>
      <c r="D72" s="487">
        <f t="shared" si="8"/>
        <v>0</v>
      </c>
      <c r="E72" s="279">
        <f t="shared" si="5"/>
        <v>0</v>
      </c>
      <c r="F72" s="429"/>
      <c r="H72" s="86"/>
      <c r="I72" s="86"/>
    </row>
    <row r="73" spans="1:9">
      <c r="A73" s="94">
        <f t="shared" si="10"/>
        <v>57</v>
      </c>
      <c r="B73" s="85">
        <f t="shared" si="9"/>
        <v>2050</v>
      </c>
      <c r="C73" s="487">
        <f t="shared" si="6"/>
        <v>0</v>
      </c>
      <c r="D73" s="487">
        <f t="shared" si="8"/>
        <v>0</v>
      </c>
      <c r="E73" s="279">
        <f t="shared" si="5"/>
        <v>0</v>
      </c>
      <c r="F73" s="429"/>
      <c r="H73" s="86"/>
      <c r="I73" s="86"/>
    </row>
    <row r="74" spans="1:9">
      <c r="A74" s="94">
        <f t="shared" si="10"/>
        <v>58</v>
      </c>
      <c r="B74" s="85">
        <f t="shared" si="9"/>
        <v>2051</v>
      </c>
      <c r="C74" s="487">
        <f t="shared" si="6"/>
        <v>0</v>
      </c>
      <c r="D74" s="487">
        <f t="shared" si="8"/>
        <v>0</v>
      </c>
      <c r="E74" s="279">
        <f t="shared" si="5"/>
        <v>0</v>
      </c>
      <c r="F74" s="429"/>
      <c r="H74" s="86"/>
      <c r="I74" s="86"/>
    </row>
    <row r="75" spans="1:9">
      <c r="A75" s="94">
        <f t="shared" si="10"/>
        <v>59</v>
      </c>
      <c r="B75" s="85">
        <f t="shared" si="9"/>
        <v>2052</v>
      </c>
      <c r="C75" s="487">
        <f t="shared" si="6"/>
        <v>0</v>
      </c>
      <c r="D75" s="487">
        <f t="shared" si="8"/>
        <v>0</v>
      </c>
      <c r="E75" s="279">
        <f t="shared" si="5"/>
        <v>0</v>
      </c>
      <c r="F75" s="429"/>
      <c r="H75" s="86"/>
      <c r="I75" s="86"/>
    </row>
    <row r="76" spans="1:9">
      <c r="A76" s="94">
        <f t="shared" si="10"/>
        <v>60</v>
      </c>
      <c r="B76" s="85">
        <f t="shared" si="9"/>
        <v>2053</v>
      </c>
      <c r="C76" s="487">
        <f t="shared" si="6"/>
        <v>0</v>
      </c>
      <c r="D76" s="487">
        <f t="shared" si="8"/>
        <v>0</v>
      </c>
      <c r="E76" s="279">
        <f t="shared" si="5"/>
        <v>0</v>
      </c>
      <c r="F76" s="429"/>
      <c r="H76" s="86"/>
      <c r="I76" s="86"/>
    </row>
    <row r="77" spans="1:9">
      <c r="A77" s="94">
        <f t="shared" si="10"/>
        <v>61</v>
      </c>
      <c r="B77" s="85">
        <f t="shared" si="9"/>
        <v>2054</v>
      </c>
      <c r="C77" s="487">
        <f t="shared" si="6"/>
        <v>0</v>
      </c>
      <c r="D77" s="487">
        <f t="shared" si="8"/>
        <v>0</v>
      </c>
      <c r="E77" s="279">
        <f t="shared" si="5"/>
        <v>0</v>
      </c>
      <c r="F77" s="429"/>
      <c r="H77" s="86"/>
      <c r="I77" s="86"/>
    </row>
    <row r="78" spans="1:9">
      <c r="A78" s="94">
        <f t="shared" si="10"/>
        <v>62</v>
      </c>
      <c r="B78" s="85">
        <f t="shared" si="9"/>
        <v>2055</v>
      </c>
      <c r="C78" s="487">
        <f t="shared" si="6"/>
        <v>0</v>
      </c>
      <c r="D78" s="487">
        <f t="shared" si="8"/>
        <v>0</v>
      </c>
      <c r="E78" s="279">
        <f t="shared" si="5"/>
        <v>0</v>
      </c>
      <c r="F78" s="429"/>
      <c r="H78" s="86"/>
      <c r="I78" s="86"/>
    </row>
    <row r="79" spans="1:9">
      <c r="A79" s="94">
        <f t="shared" si="10"/>
        <v>63</v>
      </c>
      <c r="B79" s="85">
        <f t="shared" si="9"/>
        <v>2056</v>
      </c>
      <c r="C79" s="487">
        <f t="shared" si="6"/>
        <v>0</v>
      </c>
      <c r="D79" s="487">
        <f t="shared" si="8"/>
        <v>0</v>
      </c>
      <c r="E79" s="279">
        <f t="shared" si="5"/>
        <v>0</v>
      </c>
      <c r="F79" s="429"/>
      <c r="H79" s="86"/>
      <c r="I79" s="86"/>
    </row>
    <row r="80" spans="1:9">
      <c r="A80" s="94">
        <f t="shared" si="10"/>
        <v>64</v>
      </c>
      <c r="B80" s="85">
        <f t="shared" si="9"/>
        <v>2057</v>
      </c>
      <c r="C80" s="487">
        <f t="shared" si="6"/>
        <v>0</v>
      </c>
      <c r="D80" s="487">
        <f t="shared" si="8"/>
        <v>0</v>
      </c>
      <c r="E80" s="279">
        <f t="shared" si="5"/>
        <v>0</v>
      </c>
      <c r="F80" s="429"/>
      <c r="H80" s="86"/>
      <c r="I80" s="86"/>
    </row>
    <row r="81" spans="1:10">
      <c r="A81" s="94">
        <f t="shared" si="10"/>
        <v>65</v>
      </c>
      <c r="B81" s="85">
        <f t="shared" si="9"/>
        <v>2058</v>
      </c>
      <c r="C81" s="487">
        <f t="shared" si="6"/>
        <v>0</v>
      </c>
      <c r="D81" s="487">
        <f t="shared" si="8"/>
        <v>0</v>
      </c>
      <c r="E81" s="279">
        <f t="shared" si="5"/>
        <v>0</v>
      </c>
      <c r="F81" s="429"/>
      <c r="H81" s="86"/>
      <c r="I81" s="86"/>
    </row>
    <row r="82" spans="1:10">
      <c r="A82" s="94">
        <f t="shared" si="10"/>
        <v>66</v>
      </c>
      <c r="B82" s="85">
        <f t="shared" si="10"/>
        <v>2059</v>
      </c>
      <c r="C82" s="487">
        <f t="shared" si="6"/>
        <v>0</v>
      </c>
      <c r="D82" s="487">
        <f t="shared" si="8"/>
        <v>0</v>
      </c>
      <c r="E82" s="279">
        <f t="shared" si="5"/>
        <v>0</v>
      </c>
      <c r="F82" s="429"/>
      <c r="H82" s="86"/>
      <c r="I82" s="86"/>
    </row>
    <row r="83" spans="1:10">
      <c r="A83" s="94">
        <f t="shared" si="10"/>
        <v>67</v>
      </c>
      <c r="B83" s="85">
        <f t="shared" si="10"/>
        <v>2060</v>
      </c>
      <c r="C83" s="487">
        <f t="shared" si="6"/>
        <v>0</v>
      </c>
      <c r="D83" s="487">
        <f t="shared" si="8"/>
        <v>0</v>
      </c>
      <c r="E83" s="279">
        <f t="shared" si="5"/>
        <v>0</v>
      </c>
      <c r="F83" s="429"/>
      <c r="H83" s="86"/>
      <c r="I83" s="86"/>
    </row>
    <row r="84" spans="1:10">
      <c r="A84" s="94">
        <f t="shared" ref="A84:B97" si="11">A83+1</f>
        <v>68</v>
      </c>
      <c r="B84" s="85">
        <f t="shared" si="11"/>
        <v>2061</v>
      </c>
      <c r="C84" s="487">
        <f t="shared" si="6"/>
        <v>0</v>
      </c>
      <c r="D84" s="487">
        <f t="shared" si="8"/>
        <v>0</v>
      </c>
      <c r="E84" s="279">
        <f t="shared" si="5"/>
        <v>0</v>
      </c>
      <c r="F84" s="429"/>
      <c r="H84" s="86"/>
      <c r="I84" s="86"/>
    </row>
    <row r="85" spans="1:10">
      <c r="A85" s="94">
        <f t="shared" si="11"/>
        <v>69</v>
      </c>
      <c r="B85" s="85">
        <f t="shared" si="11"/>
        <v>2062</v>
      </c>
      <c r="C85" s="487">
        <f t="shared" si="6"/>
        <v>0</v>
      </c>
      <c r="D85" s="487">
        <f t="shared" si="8"/>
        <v>0</v>
      </c>
      <c r="E85" s="279">
        <f t="shared" si="5"/>
        <v>0</v>
      </c>
      <c r="F85" s="429"/>
      <c r="H85" s="86"/>
      <c r="I85" s="86"/>
    </row>
    <row r="86" spans="1:10">
      <c r="A86" s="94">
        <f t="shared" si="11"/>
        <v>70</v>
      </c>
      <c r="B86" s="85">
        <f t="shared" si="11"/>
        <v>2063</v>
      </c>
      <c r="C86" s="487">
        <f t="shared" si="6"/>
        <v>0</v>
      </c>
      <c r="D86" s="487">
        <f t="shared" si="8"/>
        <v>0</v>
      </c>
      <c r="E86" s="279">
        <f t="shared" si="5"/>
        <v>0</v>
      </c>
      <c r="F86" s="429"/>
      <c r="H86" s="86"/>
      <c r="I86" s="86"/>
    </row>
    <row r="87" spans="1:10">
      <c r="A87" s="94">
        <f t="shared" si="11"/>
        <v>71</v>
      </c>
      <c r="B87" s="85">
        <f t="shared" si="11"/>
        <v>2064</v>
      </c>
      <c r="C87" s="487">
        <f t="shared" si="6"/>
        <v>0</v>
      </c>
      <c r="D87" s="487">
        <f t="shared" si="8"/>
        <v>0</v>
      </c>
      <c r="E87" s="279">
        <f t="shared" si="5"/>
        <v>0</v>
      </c>
      <c r="F87" s="429"/>
      <c r="H87" s="86"/>
      <c r="I87" s="86"/>
    </row>
    <row r="88" spans="1:10">
      <c r="A88" s="94">
        <f t="shared" si="11"/>
        <v>72</v>
      </c>
      <c r="B88" s="85">
        <f t="shared" si="11"/>
        <v>2065</v>
      </c>
      <c r="C88" s="487">
        <f t="shared" si="6"/>
        <v>0</v>
      </c>
      <c r="D88" s="487">
        <f t="shared" si="8"/>
        <v>0</v>
      </c>
      <c r="E88" s="279">
        <f t="shared" si="5"/>
        <v>0</v>
      </c>
      <c r="F88" s="429"/>
      <c r="H88" s="86"/>
      <c r="I88" s="86"/>
    </row>
    <row r="89" spans="1:10">
      <c r="A89" s="94">
        <f t="shared" si="11"/>
        <v>73</v>
      </c>
      <c r="B89" s="85">
        <f t="shared" si="11"/>
        <v>2066</v>
      </c>
      <c r="C89" s="487">
        <f t="shared" si="6"/>
        <v>0</v>
      </c>
      <c r="D89" s="487">
        <f t="shared" si="8"/>
        <v>0</v>
      </c>
      <c r="E89" s="279">
        <f t="shared" si="5"/>
        <v>0</v>
      </c>
      <c r="F89" s="429"/>
      <c r="H89" s="86"/>
      <c r="I89" s="86"/>
    </row>
    <row r="90" spans="1:10">
      <c r="A90" s="94">
        <f t="shared" si="11"/>
        <v>74</v>
      </c>
      <c r="B90" s="85">
        <f t="shared" si="11"/>
        <v>2067</v>
      </c>
      <c r="C90" s="487">
        <f t="shared" si="6"/>
        <v>0</v>
      </c>
      <c r="D90" s="487">
        <f t="shared" si="8"/>
        <v>0</v>
      </c>
      <c r="E90" s="279">
        <f t="shared" si="5"/>
        <v>0</v>
      </c>
      <c r="F90" s="429"/>
      <c r="H90" s="86"/>
      <c r="I90" s="86"/>
    </row>
    <row r="91" spans="1:10">
      <c r="A91" s="94">
        <f t="shared" si="11"/>
        <v>75</v>
      </c>
      <c r="B91" s="85">
        <f t="shared" si="11"/>
        <v>2068</v>
      </c>
      <c r="C91" s="487">
        <f t="shared" si="6"/>
        <v>0</v>
      </c>
      <c r="D91" s="487">
        <f t="shared" si="8"/>
        <v>0</v>
      </c>
      <c r="E91" s="279">
        <f t="shared" si="5"/>
        <v>0</v>
      </c>
      <c r="F91" s="429"/>
      <c r="H91" s="86"/>
      <c r="I91" s="86"/>
    </row>
    <row r="92" spans="1:10" ht="15" thickBot="1">
      <c r="A92" s="94">
        <f t="shared" si="11"/>
        <v>76</v>
      </c>
      <c r="B92" s="396">
        <v>2061</v>
      </c>
      <c r="C92" s="488">
        <f t="shared" si="6"/>
        <v>0</v>
      </c>
      <c r="D92" s="489">
        <f t="shared" si="8"/>
        <v>0</v>
      </c>
      <c r="E92" s="397">
        <f t="shared" si="5"/>
        <v>0</v>
      </c>
      <c r="F92" s="437"/>
      <c r="H92" s="88"/>
      <c r="I92" s="88"/>
    </row>
    <row r="93" spans="1:10">
      <c r="A93" s="94"/>
      <c r="B93" s="89"/>
      <c r="C93" s="67"/>
      <c r="D93" s="67"/>
      <c r="E93" s="67"/>
      <c r="F93" s="90"/>
      <c r="H93" s="90"/>
      <c r="I93" s="90"/>
    </row>
    <row r="94" spans="1:10">
      <c r="A94" s="94"/>
      <c r="J94" s="294" t="s">
        <v>563</v>
      </c>
    </row>
    <row r="95" spans="1:10" ht="15.75">
      <c r="A95" s="94">
        <f>A92+1</f>
        <v>77</v>
      </c>
      <c r="B95" s="68" t="s">
        <v>569</v>
      </c>
      <c r="C95" s="493"/>
      <c r="D95" s="494"/>
      <c r="E95" s="494"/>
      <c r="F95" s="495"/>
    </row>
    <row r="96" spans="1:10" ht="15.75">
      <c r="A96" s="94">
        <f t="shared" si="11"/>
        <v>78</v>
      </c>
      <c r="B96" s="68"/>
      <c r="C96" s="494"/>
      <c r="D96" s="494"/>
      <c r="E96" s="494"/>
      <c r="F96" s="495"/>
    </row>
    <row r="97" spans="1:6">
      <c r="A97" s="94">
        <f t="shared" si="11"/>
        <v>79</v>
      </c>
      <c r="B97" s="71"/>
      <c r="C97" s="494"/>
      <c r="D97" s="494"/>
      <c r="E97" s="494"/>
      <c r="F97" s="496"/>
    </row>
    <row r="98" spans="1:6">
      <c r="A98" s="94"/>
      <c r="C98" s="71"/>
      <c r="D98" s="67"/>
      <c r="E98" s="67"/>
      <c r="F98" s="67"/>
    </row>
    <row r="99" spans="1:6" ht="15" thickBot="1">
      <c r="A99" s="94"/>
      <c r="C99" s="72"/>
      <c r="D99" s="70"/>
      <c r="E99" s="70"/>
      <c r="F99" s="70"/>
    </row>
    <row r="100" spans="1:6" ht="15" thickBot="1">
      <c r="A100" s="94">
        <f>A97+1</f>
        <v>80</v>
      </c>
      <c r="B100" s="91" t="s">
        <v>205</v>
      </c>
      <c r="C100" s="137"/>
      <c r="D100" s="137"/>
      <c r="E100" s="137"/>
      <c r="F100" s="138"/>
    </row>
    <row r="101" spans="1:6">
      <c r="A101" s="94">
        <f t="shared" ref="A101:B116" si="12">A100+1</f>
        <v>81</v>
      </c>
      <c r="B101" s="73" t="s">
        <v>201</v>
      </c>
      <c r="C101" s="412">
        <v>0</v>
      </c>
      <c r="D101" s="74" t="s">
        <v>206</v>
      </c>
      <c r="E101" s="139"/>
      <c r="F101" s="75">
        <f>F34</f>
        <v>2020</v>
      </c>
    </row>
    <row r="102" spans="1:6">
      <c r="A102" s="94">
        <f t="shared" si="12"/>
        <v>82</v>
      </c>
      <c r="B102" s="73" t="s">
        <v>262</v>
      </c>
      <c r="C102" s="413">
        <v>0</v>
      </c>
      <c r="D102" s="401"/>
      <c r="E102" s="431"/>
      <c r="F102" s="432"/>
    </row>
    <row r="103" spans="1:6">
      <c r="A103" s="94">
        <f t="shared" si="12"/>
        <v>83</v>
      </c>
      <c r="B103" s="73" t="s">
        <v>261</v>
      </c>
      <c r="C103" s="414">
        <v>0</v>
      </c>
      <c r="D103" s="73"/>
      <c r="E103" s="76"/>
      <c r="F103" s="77"/>
    </row>
    <row r="104" spans="1:6">
      <c r="A104" s="94">
        <f t="shared" si="12"/>
        <v>84</v>
      </c>
      <c r="B104" s="73" t="s">
        <v>207</v>
      </c>
      <c r="C104" s="415">
        <v>0</v>
      </c>
      <c r="D104" s="78" t="s">
        <v>214</v>
      </c>
      <c r="E104" s="76"/>
      <c r="F104" s="79">
        <f>IF(C101=0,0,C101/C104)</f>
        <v>0</v>
      </c>
    </row>
    <row r="105" spans="1:6">
      <c r="A105" s="94"/>
      <c r="B105" s="73" t="s">
        <v>464</v>
      </c>
      <c r="C105" s="415"/>
      <c r="D105" s="434" t="s">
        <v>213</v>
      </c>
      <c r="E105" s="76"/>
      <c r="F105" s="79"/>
    </row>
    <row r="106" spans="1:6" ht="15" thickBot="1">
      <c r="A106" s="94">
        <f>A104+1</f>
        <v>85</v>
      </c>
      <c r="B106" s="73" t="s">
        <v>465</v>
      </c>
      <c r="C106" s="433"/>
      <c r="D106" s="398"/>
      <c r="E106" s="392"/>
      <c r="F106" s="393"/>
    </row>
    <row r="107" spans="1:6">
      <c r="A107" s="94">
        <f t="shared" si="12"/>
        <v>86</v>
      </c>
      <c r="B107" s="81" t="s">
        <v>201</v>
      </c>
      <c r="C107" s="82" t="s">
        <v>588</v>
      </c>
      <c r="D107" s="82" t="s">
        <v>208</v>
      </c>
      <c r="E107" s="82" t="s">
        <v>209</v>
      </c>
      <c r="F107" s="426"/>
    </row>
    <row r="108" spans="1:6" ht="15" thickBot="1">
      <c r="A108" s="94">
        <f t="shared" si="12"/>
        <v>87</v>
      </c>
      <c r="B108" s="394" t="s">
        <v>210</v>
      </c>
      <c r="C108" s="395" t="s">
        <v>211</v>
      </c>
      <c r="D108" s="395" t="s">
        <v>212</v>
      </c>
      <c r="E108" s="395" t="s">
        <v>211</v>
      </c>
      <c r="F108" s="427"/>
    </row>
    <row r="109" spans="1:6">
      <c r="A109" s="94">
        <f t="shared" si="12"/>
        <v>88</v>
      </c>
      <c r="B109" s="85">
        <f>IF(C102= "","-",C102)</f>
        <v>0</v>
      </c>
      <c r="C109" s="486">
        <f>C101</f>
        <v>0</v>
      </c>
      <c r="D109" s="486">
        <f>ROUND(F104*(12-C103)/12,0)</f>
        <v>0</v>
      </c>
      <c r="E109" s="86">
        <f>C109-D109</f>
        <v>0</v>
      </c>
      <c r="F109" s="428"/>
    </row>
    <row r="110" spans="1:6">
      <c r="A110" s="94">
        <f t="shared" si="12"/>
        <v>89</v>
      </c>
      <c r="B110" s="85">
        <f>B109+1</f>
        <v>1</v>
      </c>
      <c r="C110" s="487">
        <f>MAX(E109,0)</f>
        <v>0</v>
      </c>
      <c r="D110" s="487">
        <f>IF(C110&lt;$F$104,C110,$F$104)</f>
        <v>0</v>
      </c>
      <c r="E110" s="279">
        <f t="shared" ref="E110:E159" si="13">C110-D110</f>
        <v>0</v>
      </c>
      <c r="F110" s="429"/>
    </row>
    <row r="111" spans="1:6">
      <c r="A111" s="94">
        <f t="shared" si="12"/>
        <v>90</v>
      </c>
      <c r="B111" s="85">
        <f t="shared" si="12"/>
        <v>2</v>
      </c>
      <c r="C111" s="487">
        <f t="shared" ref="C111:C159" si="14">MAX(E110,0)</f>
        <v>0</v>
      </c>
      <c r="D111" s="487">
        <f t="shared" ref="D111:D159" si="15">IF(C111&lt;$F$104,C111,$F$104)</f>
        <v>0</v>
      </c>
      <c r="E111" s="279">
        <f t="shared" si="13"/>
        <v>0</v>
      </c>
      <c r="F111" s="429"/>
    </row>
    <row r="112" spans="1:6">
      <c r="A112" s="94">
        <f t="shared" si="12"/>
        <v>91</v>
      </c>
      <c r="B112" s="85">
        <f t="shared" si="12"/>
        <v>3</v>
      </c>
      <c r="C112" s="487">
        <f t="shared" si="14"/>
        <v>0</v>
      </c>
      <c r="D112" s="487">
        <f t="shared" si="15"/>
        <v>0</v>
      </c>
      <c r="E112" s="279">
        <f t="shared" si="13"/>
        <v>0</v>
      </c>
      <c r="F112" s="429"/>
    </row>
    <row r="113" spans="1:6">
      <c r="A113" s="94">
        <f t="shared" si="12"/>
        <v>92</v>
      </c>
      <c r="B113" s="85">
        <f t="shared" si="12"/>
        <v>4</v>
      </c>
      <c r="C113" s="487">
        <f t="shared" si="14"/>
        <v>0</v>
      </c>
      <c r="D113" s="487">
        <f t="shared" si="15"/>
        <v>0</v>
      </c>
      <c r="E113" s="279">
        <f t="shared" si="13"/>
        <v>0</v>
      </c>
      <c r="F113" s="429"/>
    </row>
    <row r="114" spans="1:6">
      <c r="A114" s="94">
        <f t="shared" si="12"/>
        <v>93</v>
      </c>
      <c r="B114" s="85">
        <f t="shared" si="12"/>
        <v>5</v>
      </c>
      <c r="C114" s="487">
        <f t="shared" si="14"/>
        <v>0</v>
      </c>
      <c r="D114" s="487">
        <f t="shared" si="15"/>
        <v>0</v>
      </c>
      <c r="E114" s="279">
        <f t="shared" si="13"/>
        <v>0</v>
      </c>
      <c r="F114" s="429"/>
    </row>
    <row r="115" spans="1:6">
      <c r="A115" s="94">
        <f t="shared" si="12"/>
        <v>94</v>
      </c>
      <c r="B115" s="85">
        <f t="shared" si="12"/>
        <v>6</v>
      </c>
      <c r="C115" s="487">
        <f t="shared" si="14"/>
        <v>0</v>
      </c>
      <c r="D115" s="487">
        <f t="shared" si="15"/>
        <v>0</v>
      </c>
      <c r="E115" s="279">
        <f t="shared" si="13"/>
        <v>0</v>
      </c>
      <c r="F115" s="429"/>
    </row>
    <row r="116" spans="1:6">
      <c r="A116" s="94">
        <f t="shared" si="12"/>
        <v>95</v>
      </c>
      <c r="B116" s="85">
        <f t="shared" si="12"/>
        <v>7</v>
      </c>
      <c r="C116" s="487">
        <f t="shared" si="14"/>
        <v>0</v>
      </c>
      <c r="D116" s="487">
        <f t="shared" si="15"/>
        <v>0</v>
      </c>
      <c r="E116" s="279">
        <f t="shared" si="13"/>
        <v>0</v>
      </c>
      <c r="F116" s="429"/>
    </row>
    <row r="117" spans="1:6">
      <c r="A117" s="94">
        <f t="shared" ref="A117:B132" si="16">A116+1</f>
        <v>96</v>
      </c>
      <c r="B117" s="85">
        <f t="shared" si="16"/>
        <v>8</v>
      </c>
      <c r="C117" s="487">
        <f t="shared" si="14"/>
        <v>0</v>
      </c>
      <c r="D117" s="487">
        <f t="shared" si="15"/>
        <v>0</v>
      </c>
      <c r="E117" s="279">
        <f t="shared" si="13"/>
        <v>0</v>
      </c>
      <c r="F117" s="429"/>
    </row>
    <row r="118" spans="1:6">
      <c r="A118" s="94">
        <f t="shared" si="16"/>
        <v>97</v>
      </c>
      <c r="B118" s="85">
        <f t="shared" si="16"/>
        <v>9</v>
      </c>
      <c r="C118" s="487">
        <f t="shared" si="14"/>
        <v>0</v>
      </c>
      <c r="D118" s="487">
        <f t="shared" si="15"/>
        <v>0</v>
      </c>
      <c r="E118" s="279">
        <f t="shared" si="13"/>
        <v>0</v>
      </c>
      <c r="F118" s="429"/>
    </row>
    <row r="119" spans="1:6">
      <c r="A119" s="94">
        <f t="shared" si="16"/>
        <v>98</v>
      </c>
      <c r="B119" s="85">
        <f t="shared" si="16"/>
        <v>10</v>
      </c>
      <c r="C119" s="487">
        <f t="shared" si="14"/>
        <v>0</v>
      </c>
      <c r="D119" s="487">
        <f t="shared" si="15"/>
        <v>0</v>
      </c>
      <c r="E119" s="279">
        <f t="shared" si="13"/>
        <v>0</v>
      </c>
      <c r="F119" s="429"/>
    </row>
    <row r="120" spans="1:6">
      <c r="A120" s="94">
        <f t="shared" si="16"/>
        <v>99</v>
      </c>
      <c r="B120" s="85">
        <f t="shared" si="16"/>
        <v>11</v>
      </c>
      <c r="C120" s="487">
        <f t="shared" si="14"/>
        <v>0</v>
      </c>
      <c r="D120" s="487">
        <f t="shared" si="15"/>
        <v>0</v>
      </c>
      <c r="E120" s="279">
        <f t="shared" si="13"/>
        <v>0</v>
      </c>
      <c r="F120" s="429"/>
    </row>
    <row r="121" spans="1:6">
      <c r="A121" s="94">
        <f t="shared" si="16"/>
        <v>100</v>
      </c>
      <c r="B121" s="85">
        <f t="shared" si="16"/>
        <v>12</v>
      </c>
      <c r="C121" s="487">
        <f t="shared" si="14"/>
        <v>0</v>
      </c>
      <c r="D121" s="487">
        <f t="shared" si="15"/>
        <v>0</v>
      </c>
      <c r="E121" s="279">
        <f t="shared" si="13"/>
        <v>0</v>
      </c>
      <c r="F121" s="429"/>
    </row>
    <row r="122" spans="1:6">
      <c r="A122" s="94">
        <f t="shared" si="16"/>
        <v>101</v>
      </c>
      <c r="B122" s="85">
        <f t="shared" si="16"/>
        <v>13</v>
      </c>
      <c r="C122" s="487">
        <f t="shared" si="14"/>
        <v>0</v>
      </c>
      <c r="D122" s="487">
        <f t="shared" si="15"/>
        <v>0</v>
      </c>
      <c r="E122" s="279">
        <f t="shared" si="13"/>
        <v>0</v>
      </c>
      <c r="F122" s="429"/>
    </row>
    <row r="123" spans="1:6">
      <c r="A123" s="94">
        <f t="shared" si="16"/>
        <v>102</v>
      </c>
      <c r="B123" s="85">
        <f t="shared" si="16"/>
        <v>14</v>
      </c>
      <c r="C123" s="487">
        <f t="shared" si="14"/>
        <v>0</v>
      </c>
      <c r="D123" s="487">
        <f t="shared" si="15"/>
        <v>0</v>
      </c>
      <c r="E123" s="279">
        <f t="shared" si="13"/>
        <v>0</v>
      </c>
      <c r="F123" s="429"/>
    </row>
    <row r="124" spans="1:6">
      <c r="A124" s="94">
        <f t="shared" si="16"/>
        <v>103</v>
      </c>
      <c r="B124" s="85">
        <f t="shared" si="16"/>
        <v>15</v>
      </c>
      <c r="C124" s="487">
        <f t="shared" si="14"/>
        <v>0</v>
      </c>
      <c r="D124" s="487">
        <f t="shared" si="15"/>
        <v>0</v>
      </c>
      <c r="E124" s="279">
        <f t="shared" si="13"/>
        <v>0</v>
      </c>
      <c r="F124" s="429"/>
    </row>
    <row r="125" spans="1:6">
      <c r="A125" s="94">
        <f t="shared" si="16"/>
        <v>104</v>
      </c>
      <c r="B125" s="85">
        <f t="shared" si="16"/>
        <v>16</v>
      </c>
      <c r="C125" s="487">
        <f t="shared" si="14"/>
        <v>0</v>
      </c>
      <c r="D125" s="487">
        <f t="shared" si="15"/>
        <v>0</v>
      </c>
      <c r="E125" s="279">
        <f t="shared" si="13"/>
        <v>0</v>
      </c>
      <c r="F125" s="429"/>
    </row>
    <row r="126" spans="1:6">
      <c r="A126" s="94">
        <f t="shared" si="16"/>
        <v>105</v>
      </c>
      <c r="B126" s="85">
        <f t="shared" si="16"/>
        <v>17</v>
      </c>
      <c r="C126" s="487">
        <f t="shared" si="14"/>
        <v>0</v>
      </c>
      <c r="D126" s="487">
        <f t="shared" si="15"/>
        <v>0</v>
      </c>
      <c r="E126" s="279">
        <f t="shared" si="13"/>
        <v>0</v>
      </c>
      <c r="F126" s="429"/>
    </row>
    <row r="127" spans="1:6">
      <c r="A127" s="94">
        <f t="shared" si="16"/>
        <v>106</v>
      </c>
      <c r="B127" s="85">
        <f t="shared" si="16"/>
        <v>18</v>
      </c>
      <c r="C127" s="487">
        <f t="shared" si="14"/>
        <v>0</v>
      </c>
      <c r="D127" s="487">
        <f t="shared" si="15"/>
        <v>0</v>
      </c>
      <c r="E127" s="279">
        <f t="shared" si="13"/>
        <v>0</v>
      </c>
      <c r="F127" s="429"/>
    </row>
    <row r="128" spans="1:6">
      <c r="A128" s="94">
        <f t="shared" si="16"/>
        <v>107</v>
      </c>
      <c r="B128" s="85">
        <f t="shared" si="16"/>
        <v>19</v>
      </c>
      <c r="C128" s="487">
        <f t="shared" si="14"/>
        <v>0</v>
      </c>
      <c r="D128" s="487">
        <f t="shared" si="15"/>
        <v>0</v>
      </c>
      <c r="E128" s="279">
        <f t="shared" si="13"/>
        <v>0</v>
      </c>
      <c r="F128" s="429"/>
    </row>
    <row r="129" spans="1:6">
      <c r="A129" s="94">
        <f t="shared" si="16"/>
        <v>108</v>
      </c>
      <c r="B129" s="85">
        <f t="shared" si="16"/>
        <v>20</v>
      </c>
      <c r="C129" s="487">
        <f t="shared" si="14"/>
        <v>0</v>
      </c>
      <c r="D129" s="487">
        <f t="shared" si="15"/>
        <v>0</v>
      </c>
      <c r="E129" s="279">
        <f t="shared" si="13"/>
        <v>0</v>
      </c>
      <c r="F129" s="429"/>
    </row>
    <row r="130" spans="1:6">
      <c r="A130" s="94">
        <f t="shared" si="16"/>
        <v>109</v>
      </c>
      <c r="B130" s="85">
        <f t="shared" si="16"/>
        <v>21</v>
      </c>
      <c r="C130" s="487">
        <f t="shared" si="14"/>
        <v>0</v>
      </c>
      <c r="D130" s="487">
        <f t="shared" si="15"/>
        <v>0</v>
      </c>
      <c r="E130" s="279">
        <f t="shared" si="13"/>
        <v>0</v>
      </c>
      <c r="F130" s="429"/>
    </row>
    <row r="131" spans="1:6">
      <c r="A131" s="94">
        <f t="shared" si="16"/>
        <v>110</v>
      </c>
      <c r="B131" s="85">
        <f t="shared" si="16"/>
        <v>22</v>
      </c>
      <c r="C131" s="487">
        <f t="shared" si="14"/>
        <v>0</v>
      </c>
      <c r="D131" s="487">
        <f t="shared" si="15"/>
        <v>0</v>
      </c>
      <c r="E131" s="279">
        <f t="shared" si="13"/>
        <v>0</v>
      </c>
      <c r="F131" s="429"/>
    </row>
    <row r="132" spans="1:6">
      <c r="A132" s="94">
        <f t="shared" si="16"/>
        <v>111</v>
      </c>
      <c r="B132" s="85">
        <f t="shared" si="16"/>
        <v>23</v>
      </c>
      <c r="C132" s="487">
        <f t="shared" si="14"/>
        <v>0</v>
      </c>
      <c r="D132" s="487">
        <f t="shared" si="15"/>
        <v>0</v>
      </c>
      <c r="E132" s="279">
        <f t="shared" si="13"/>
        <v>0</v>
      </c>
      <c r="F132" s="429"/>
    </row>
    <row r="133" spans="1:6">
      <c r="A133" s="94">
        <f t="shared" ref="A133:B148" si="17">A132+1</f>
        <v>112</v>
      </c>
      <c r="B133" s="85">
        <f t="shared" si="17"/>
        <v>24</v>
      </c>
      <c r="C133" s="487">
        <f t="shared" si="14"/>
        <v>0</v>
      </c>
      <c r="D133" s="487">
        <f t="shared" si="15"/>
        <v>0</v>
      </c>
      <c r="E133" s="279">
        <f t="shared" si="13"/>
        <v>0</v>
      </c>
      <c r="F133" s="429"/>
    </row>
    <row r="134" spans="1:6">
      <c r="A134" s="94">
        <f t="shared" si="17"/>
        <v>113</v>
      </c>
      <c r="B134" s="85">
        <f t="shared" si="17"/>
        <v>25</v>
      </c>
      <c r="C134" s="487">
        <f t="shared" si="14"/>
        <v>0</v>
      </c>
      <c r="D134" s="487">
        <f t="shared" si="15"/>
        <v>0</v>
      </c>
      <c r="E134" s="279">
        <f t="shared" si="13"/>
        <v>0</v>
      </c>
      <c r="F134" s="429"/>
    </row>
    <row r="135" spans="1:6">
      <c r="A135" s="94">
        <f t="shared" si="17"/>
        <v>114</v>
      </c>
      <c r="B135" s="85">
        <f t="shared" si="17"/>
        <v>26</v>
      </c>
      <c r="C135" s="487">
        <f t="shared" si="14"/>
        <v>0</v>
      </c>
      <c r="D135" s="487">
        <f t="shared" si="15"/>
        <v>0</v>
      </c>
      <c r="E135" s="279">
        <f t="shared" si="13"/>
        <v>0</v>
      </c>
      <c r="F135" s="429"/>
    </row>
    <row r="136" spans="1:6">
      <c r="A136" s="94">
        <f t="shared" si="17"/>
        <v>115</v>
      </c>
      <c r="B136" s="85">
        <f t="shared" si="17"/>
        <v>27</v>
      </c>
      <c r="C136" s="487">
        <f t="shared" si="14"/>
        <v>0</v>
      </c>
      <c r="D136" s="487">
        <f t="shared" si="15"/>
        <v>0</v>
      </c>
      <c r="E136" s="279">
        <f t="shared" si="13"/>
        <v>0</v>
      </c>
      <c r="F136" s="429"/>
    </row>
    <row r="137" spans="1:6">
      <c r="A137" s="94">
        <f t="shared" si="17"/>
        <v>116</v>
      </c>
      <c r="B137" s="85">
        <f t="shared" si="17"/>
        <v>28</v>
      </c>
      <c r="C137" s="487">
        <f t="shared" si="14"/>
        <v>0</v>
      </c>
      <c r="D137" s="487">
        <f t="shared" si="15"/>
        <v>0</v>
      </c>
      <c r="E137" s="279">
        <f t="shared" si="13"/>
        <v>0</v>
      </c>
      <c r="F137" s="429"/>
    </row>
    <row r="138" spans="1:6">
      <c r="A138" s="94">
        <f t="shared" si="17"/>
        <v>117</v>
      </c>
      <c r="B138" s="85">
        <f t="shared" si="17"/>
        <v>29</v>
      </c>
      <c r="C138" s="487">
        <f t="shared" si="14"/>
        <v>0</v>
      </c>
      <c r="D138" s="487">
        <f t="shared" si="15"/>
        <v>0</v>
      </c>
      <c r="E138" s="279">
        <f t="shared" si="13"/>
        <v>0</v>
      </c>
      <c r="F138" s="429"/>
    </row>
    <row r="139" spans="1:6">
      <c r="A139" s="94">
        <f t="shared" si="17"/>
        <v>118</v>
      </c>
      <c r="B139" s="85">
        <f t="shared" si="17"/>
        <v>30</v>
      </c>
      <c r="C139" s="487">
        <f t="shared" si="14"/>
        <v>0</v>
      </c>
      <c r="D139" s="487">
        <f t="shared" si="15"/>
        <v>0</v>
      </c>
      <c r="E139" s="279">
        <f t="shared" si="13"/>
        <v>0</v>
      </c>
      <c r="F139" s="429"/>
    </row>
    <row r="140" spans="1:6">
      <c r="A140" s="94">
        <f t="shared" si="17"/>
        <v>119</v>
      </c>
      <c r="B140" s="85">
        <f t="shared" si="17"/>
        <v>31</v>
      </c>
      <c r="C140" s="487">
        <f t="shared" si="14"/>
        <v>0</v>
      </c>
      <c r="D140" s="487">
        <f t="shared" si="15"/>
        <v>0</v>
      </c>
      <c r="E140" s="279">
        <f t="shared" si="13"/>
        <v>0</v>
      </c>
      <c r="F140" s="429"/>
    </row>
    <row r="141" spans="1:6">
      <c r="A141" s="94">
        <f t="shared" si="17"/>
        <v>120</v>
      </c>
      <c r="B141" s="85">
        <f t="shared" si="17"/>
        <v>32</v>
      </c>
      <c r="C141" s="487">
        <f t="shared" si="14"/>
        <v>0</v>
      </c>
      <c r="D141" s="487">
        <f t="shared" si="15"/>
        <v>0</v>
      </c>
      <c r="E141" s="279">
        <f t="shared" si="13"/>
        <v>0</v>
      </c>
      <c r="F141" s="429"/>
    </row>
    <row r="142" spans="1:6">
      <c r="A142" s="94">
        <f t="shared" si="17"/>
        <v>121</v>
      </c>
      <c r="B142" s="85">
        <f t="shared" si="17"/>
        <v>33</v>
      </c>
      <c r="C142" s="487">
        <f t="shared" si="14"/>
        <v>0</v>
      </c>
      <c r="D142" s="487">
        <f t="shared" si="15"/>
        <v>0</v>
      </c>
      <c r="E142" s="279">
        <f t="shared" si="13"/>
        <v>0</v>
      </c>
      <c r="F142" s="429"/>
    </row>
    <row r="143" spans="1:6">
      <c r="A143" s="94">
        <f t="shared" si="17"/>
        <v>122</v>
      </c>
      <c r="B143" s="85">
        <f t="shared" si="17"/>
        <v>34</v>
      </c>
      <c r="C143" s="487">
        <f t="shared" si="14"/>
        <v>0</v>
      </c>
      <c r="D143" s="487">
        <f t="shared" si="15"/>
        <v>0</v>
      </c>
      <c r="E143" s="279">
        <f t="shared" si="13"/>
        <v>0</v>
      </c>
      <c r="F143" s="429"/>
    </row>
    <row r="144" spans="1:6">
      <c r="A144" s="94">
        <f t="shared" si="17"/>
        <v>123</v>
      </c>
      <c r="B144" s="85">
        <f t="shared" si="17"/>
        <v>35</v>
      </c>
      <c r="C144" s="487">
        <f t="shared" si="14"/>
        <v>0</v>
      </c>
      <c r="D144" s="487">
        <f t="shared" si="15"/>
        <v>0</v>
      </c>
      <c r="E144" s="279">
        <f t="shared" si="13"/>
        <v>0</v>
      </c>
      <c r="F144" s="429"/>
    </row>
    <row r="145" spans="1:6">
      <c r="A145" s="94">
        <f t="shared" si="17"/>
        <v>124</v>
      </c>
      <c r="B145" s="85">
        <f t="shared" si="17"/>
        <v>36</v>
      </c>
      <c r="C145" s="487">
        <f t="shared" si="14"/>
        <v>0</v>
      </c>
      <c r="D145" s="487">
        <f t="shared" si="15"/>
        <v>0</v>
      </c>
      <c r="E145" s="279">
        <f t="shared" si="13"/>
        <v>0</v>
      </c>
      <c r="F145" s="429"/>
    </row>
    <row r="146" spans="1:6">
      <c r="A146" s="94">
        <f t="shared" si="17"/>
        <v>125</v>
      </c>
      <c r="B146" s="85">
        <f t="shared" si="17"/>
        <v>37</v>
      </c>
      <c r="C146" s="487">
        <f t="shared" si="14"/>
        <v>0</v>
      </c>
      <c r="D146" s="487">
        <f t="shared" si="15"/>
        <v>0</v>
      </c>
      <c r="E146" s="279">
        <f t="shared" si="13"/>
        <v>0</v>
      </c>
      <c r="F146" s="429"/>
    </row>
    <row r="147" spans="1:6">
      <c r="A147" s="94">
        <f t="shared" si="17"/>
        <v>126</v>
      </c>
      <c r="B147" s="85">
        <f t="shared" si="17"/>
        <v>38</v>
      </c>
      <c r="C147" s="487">
        <f t="shared" si="14"/>
        <v>0</v>
      </c>
      <c r="D147" s="487">
        <f t="shared" si="15"/>
        <v>0</v>
      </c>
      <c r="E147" s="279">
        <f t="shared" si="13"/>
        <v>0</v>
      </c>
      <c r="F147" s="429"/>
    </row>
    <row r="148" spans="1:6">
      <c r="A148" s="94">
        <f t="shared" si="17"/>
        <v>127</v>
      </c>
      <c r="B148" s="85">
        <f t="shared" si="17"/>
        <v>39</v>
      </c>
      <c r="C148" s="487">
        <f t="shared" si="14"/>
        <v>0</v>
      </c>
      <c r="D148" s="487">
        <f t="shared" si="15"/>
        <v>0</v>
      </c>
      <c r="E148" s="279">
        <f t="shared" si="13"/>
        <v>0</v>
      </c>
      <c r="F148" s="429"/>
    </row>
    <row r="149" spans="1:6">
      <c r="A149" s="94">
        <f t="shared" ref="A149:B171" si="18">A148+1</f>
        <v>128</v>
      </c>
      <c r="B149" s="85">
        <f t="shared" si="18"/>
        <v>40</v>
      </c>
      <c r="C149" s="487">
        <f t="shared" si="14"/>
        <v>0</v>
      </c>
      <c r="D149" s="487">
        <f t="shared" si="15"/>
        <v>0</v>
      </c>
      <c r="E149" s="279">
        <f t="shared" si="13"/>
        <v>0</v>
      </c>
      <c r="F149" s="429"/>
    </row>
    <row r="150" spans="1:6">
      <c r="A150" s="94">
        <f t="shared" si="18"/>
        <v>129</v>
      </c>
      <c r="B150" s="85">
        <f t="shared" si="18"/>
        <v>41</v>
      </c>
      <c r="C150" s="487">
        <f t="shared" si="14"/>
        <v>0</v>
      </c>
      <c r="D150" s="487">
        <f t="shared" si="15"/>
        <v>0</v>
      </c>
      <c r="E150" s="279">
        <f t="shared" si="13"/>
        <v>0</v>
      </c>
      <c r="F150" s="429"/>
    </row>
    <row r="151" spans="1:6">
      <c r="A151" s="94">
        <f t="shared" si="18"/>
        <v>130</v>
      </c>
      <c r="B151" s="85">
        <f t="shared" si="18"/>
        <v>42</v>
      </c>
      <c r="C151" s="487">
        <f t="shared" si="14"/>
        <v>0</v>
      </c>
      <c r="D151" s="487">
        <f t="shared" si="15"/>
        <v>0</v>
      </c>
      <c r="E151" s="279">
        <f t="shared" si="13"/>
        <v>0</v>
      </c>
      <c r="F151" s="429"/>
    </row>
    <row r="152" spans="1:6">
      <c r="A152" s="94">
        <f t="shared" si="18"/>
        <v>131</v>
      </c>
      <c r="B152" s="85">
        <f t="shared" si="18"/>
        <v>43</v>
      </c>
      <c r="C152" s="487">
        <f t="shared" si="14"/>
        <v>0</v>
      </c>
      <c r="D152" s="487">
        <f t="shared" si="15"/>
        <v>0</v>
      </c>
      <c r="E152" s="279">
        <f t="shared" si="13"/>
        <v>0</v>
      </c>
      <c r="F152" s="429"/>
    </row>
    <row r="153" spans="1:6">
      <c r="A153" s="94">
        <f t="shared" ref="A153" si="19">A152+1</f>
        <v>132</v>
      </c>
      <c r="B153" s="85">
        <f t="shared" ref="B153" si="20">B152+1</f>
        <v>44</v>
      </c>
      <c r="C153" s="487">
        <f t="shared" si="14"/>
        <v>0</v>
      </c>
      <c r="D153" s="487">
        <f t="shared" si="15"/>
        <v>0</v>
      </c>
      <c r="E153" s="279">
        <f t="shared" si="13"/>
        <v>0</v>
      </c>
      <c r="F153" s="429"/>
    </row>
    <row r="154" spans="1:6">
      <c r="A154" s="94">
        <f t="shared" ref="A154" si="21">A153+1</f>
        <v>133</v>
      </c>
      <c r="B154" s="85">
        <f t="shared" ref="B154" si="22">B153+1</f>
        <v>45</v>
      </c>
      <c r="C154" s="487">
        <f t="shared" si="14"/>
        <v>0</v>
      </c>
      <c r="D154" s="487">
        <f t="shared" si="15"/>
        <v>0</v>
      </c>
      <c r="E154" s="279">
        <f t="shared" si="13"/>
        <v>0</v>
      </c>
      <c r="F154" s="429"/>
    </row>
    <row r="155" spans="1:6">
      <c r="A155" s="94">
        <f t="shared" ref="A155" si="23">A154+1</f>
        <v>134</v>
      </c>
      <c r="B155" s="85">
        <f t="shared" ref="B155" si="24">B154+1</f>
        <v>46</v>
      </c>
      <c r="C155" s="487">
        <f t="shared" si="14"/>
        <v>0</v>
      </c>
      <c r="D155" s="487">
        <f t="shared" si="15"/>
        <v>0</v>
      </c>
      <c r="E155" s="279">
        <f t="shared" si="13"/>
        <v>0</v>
      </c>
      <c r="F155" s="429"/>
    </row>
    <row r="156" spans="1:6">
      <c r="A156" s="94">
        <f t="shared" ref="A156" si="25">A155+1</f>
        <v>135</v>
      </c>
      <c r="B156" s="85">
        <f t="shared" ref="B156" si="26">B155+1</f>
        <v>47</v>
      </c>
      <c r="C156" s="487">
        <f t="shared" si="14"/>
        <v>0</v>
      </c>
      <c r="D156" s="487">
        <f t="shared" si="15"/>
        <v>0</v>
      </c>
      <c r="E156" s="279">
        <f t="shared" si="13"/>
        <v>0</v>
      </c>
      <c r="F156" s="429"/>
    </row>
    <row r="157" spans="1:6">
      <c r="A157" s="94">
        <f t="shared" ref="A157" si="27">A156+1</f>
        <v>136</v>
      </c>
      <c r="B157" s="85">
        <f t="shared" ref="B157" si="28">B156+1</f>
        <v>48</v>
      </c>
      <c r="C157" s="487">
        <f t="shared" si="14"/>
        <v>0</v>
      </c>
      <c r="D157" s="487">
        <f t="shared" si="15"/>
        <v>0</v>
      </c>
      <c r="E157" s="279">
        <f t="shared" si="13"/>
        <v>0</v>
      </c>
      <c r="F157" s="429"/>
    </row>
    <row r="158" spans="1:6">
      <c r="A158" s="94">
        <f t="shared" ref="A158" si="29">A157+1</f>
        <v>137</v>
      </c>
      <c r="B158" s="85">
        <f t="shared" ref="B158" si="30">B157+1</f>
        <v>49</v>
      </c>
      <c r="C158" s="487">
        <f t="shared" si="14"/>
        <v>0</v>
      </c>
      <c r="D158" s="487">
        <f t="shared" si="15"/>
        <v>0</v>
      </c>
      <c r="E158" s="279">
        <f t="shared" si="13"/>
        <v>0</v>
      </c>
      <c r="F158" s="429"/>
    </row>
    <row r="159" spans="1:6">
      <c r="A159" s="94">
        <f t="shared" ref="A159" si="31">A158+1</f>
        <v>138</v>
      </c>
      <c r="B159" s="85">
        <f t="shared" ref="B159" si="32">B158+1</f>
        <v>50</v>
      </c>
      <c r="C159" s="490">
        <f t="shared" si="14"/>
        <v>0</v>
      </c>
      <c r="D159" s="487">
        <f t="shared" si="15"/>
        <v>0</v>
      </c>
      <c r="E159" s="474">
        <f t="shared" si="13"/>
        <v>0</v>
      </c>
      <c r="F159" s="429"/>
    </row>
    <row r="160" spans="1:6" ht="15" thickBot="1">
      <c r="A160" s="94">
        <f t="shared" ref="A160" si="33">A159+1</f>
        <v>139</v>
      </c>
      <c r="B160" s="396"/>
      <c r="C160" s="475"/>
      <c r="D160" s="476"/>
      <c r="E160" s="476"/>
      <c r="F160" s="430"/>
    </row>
    <row r="161" spans="1:10">
      <c r="A161" s="94"/>
      <c r="B161" s="89"/>
      <c r="C161" s="67"/>
      <c r="D161" s="67"/>
      <c r="E161" s="67"/>
      <c r="F161" s="90"/>
      <c r="G161" s="90"/>
    </row>
    <row r="162" spans="1:10">
      <c r="A162" s="94"/>
    </row>
    <row r="163" spans="1:10">
      <c r="A163" s="94"/>
      <c r="J163" s="294" t="s">
        <v>561</v>
      </c>
    </row>
    <row r="164" spans="1:10" ht="15.75">
      <c r="A164" s="94">
        <f>A160+1</f>
        <v>140</v>
      </c>
      <c r="B164" s="68" t="s">
        <v>571</v>
      </c>
      <c r="C164" s="493"/>
      <c r="D164" s="494"/>
      <c r="E164" s="494"/>
      <c r="F164" s="495"/>
    </row>
    <row r="165" spans="1:10" ht="15.75">
      <c r="A165" s="94">
        <f t="shared" si="18"/>
        <v>141</v>
      </c>
      <c r="B165" s="68"/>
      <c r="C165" s="494"/>
      <c r="D165" s="494"/>
      <c r="E165" s="494"/>
      <c r="F165" s="495"/>
    </row>
    <row r="166" spans="1:10">
      <c r="A166" s="94">
        <f t="shared" si="18"/>
        <v>142</v>
      </c>
      <c r="B166" s="71"/>
      <c r="C166" s="494"/>
      <c r="D166" s="494"/>
      <c r="E166" s="494"/>
      <c r="F166" s="496"/>
    </row>
    <row r="167" spans="1:10">
      <c r="A167" s="94"/>
      <c r="C167" s="71"/>
      <c r="D167" s="67"/>
      <c r="E167" s="67"/>
      <c r="F167" s="67"/>
    </row>
    <row r="168" spans="1:10" ht="15" thickBot="1">
      <c r="A168" s="94"/>
      <c r="C168" s="72"/>
      <c r="D168" s="70"/>
      <c r="E168" s="70"/>
      <c r="F168" s="70"/>
    </row>
    <row r="169" spans="1:10" ht="15" thickBot="1">
      <c r="A169" s="94">
        <f>A166+1</f>
        <v>143</v>
      </c>
      <c r="B169" s="91" t="s">
        <v>205</v>
      </c>
      <c r="C169" s="137"/>
      <c r="D169" s="137"/>
      <c r="E169" s="137"/>
      <c r="F169" s="138"/>
    </row>
    <row r="170" spans="1:10">
      <c r="A170" s="94">
        <f t="shared" si="18"/>
        <v>144</v>
      </c>
      <c r="B170" s="73" t="s">
        <v>201</v>
      </c>
      <c r="C170" s="412">
        <v>0</v>
      </c>
      <c r="D170" s="74" t="s">
        <v>206</v>
      </c>
      <c r="E170" s="139"/>
      <c r="F170" s="75"/>
    </row>
    <row r="171" spans="1:10">
      <c r="A171" s="94">
        <f t="shared" si="18"/>
        <v>145</v>
      </c>
      <c r="B171" s="73" t="s">
        <v>262</v>
      </c>
      <c r="C171" s="413">
        <v>0</v>
      </c>
      <c r="D171" s="401"/>
      <c r="E171" s="431"/>
      <c r="F171" s="432"/>
    </row>
    <row r="172" spans="1:10">
      <c r="A172" s="94">
        <f t="shared" ref="A172:B187" si="34">A171+1</f>
        <v>146</v>
      </c>
      <c r="B172" s="73" t="s">
        <v>261</v>
      </c>
      <c r="C172" s="414"/>
      <c r="D172" s="73"/>
      <c r="E172" s="76"/>
      <c r="F172" s="77"/>
    </row>
    <row r="173" spans="1:10">
      <c r="A173" s="94">
        <f t="shared" si="34"/>
        <v>147</v>
      </c>
      <c r="B173" s="73" t="s">
        <v>207</v>
      </c>
      <c r="C173" s="415"/>
      <c r="D173" s="78" t="s">
        <v>214</v>
      </c>
      <c r="E173" s="76"/>
      <c r="F173" s="79">
        <f>IF(C170=0,0,C170/C173)</f>
        <v>0</v>
      </c>
    </row>
    <row r="174" spans="1:10">
      <c r="A174" s="94"/>
      <c r="B174" s="73" t="s">
        <v>464</v>
      </c>
      <c r="C174" s="415"/>
      <c r="D174" s="78"/>
      <c r="E174" s="76"/>
      <c r="F174" s="79"/>
    </row>
    <row r="175" spans="1:10" ht="15" thickBot="1">
      <c r="A175" s="94">
        <f>A173+1</f>
        <v>148</v>
      </c>
      <c r="B175" s="73" t="s">
        <v>465</v>
      </c>
      <c r="C175" s="433"/>
      <c r="D175" s="398" t="s">
        <v>213</v>
      </c>
      <c r="E175" s="392"/>
      <c r="F175" s="400"/>
    </row>
    <row r="176" spans="1:10">
      <c r="A176" s="94">
        <f t="shared" si="34"/>
        <v>149</v>
      </c>
      <c r="B176" s="81" t="s">
        <v>201</v>
      </c>
      <c r="C176" s="82" t="s">
        <v>588</v>
      </c>
      <c r="D176" s="82" t="s">
        <v>208</v>
      </c>
      <c r="E176" s="82" t="s">
        <v>209</v>
      </c>
      <c r="F176" s="426"/>
    </row>
    <row r="177" spans="1:6" ht="15" thickBot="1">
      <c r="A177" s="94">
        <f t="shared" si="34"/>
        <v>150</v>
      </c>
      <c r="B177" s="394" t="s">
        <v>210</v>
      </c>
      <c r="C177" s="395" t="s">
        <v>211</v>
      </c>
      <c r="D177" s="395" t="s">
        <v>212</v>
      </c>
      <c r="E177" s="395" t="s">
        <v>211</v>
      </c>
      <c r="F177" s="427"/>
    </row>
    <row r="178" spans="1:6">
      <c r="A178" s="94">
        <f t="shared" si="34"/>
        <v>151</v>
      </c>
      <c r="B178" s="85">
        <f>IF(C171= "","-",C171)</f>
        <v>0</v>
      </c>
      <c r="C178" s="486">
        <f>C170</f>
        <v>0</v>
      </c>
      <c r="D178" s="486">
        <f>ROUND(F173*(12-C172)/12,0)</f>
        <v>0</v>
      </c>
      <c r="E178" s="86">
        <f>C178-D178</f>
        <v>0</v>
      </c>
      <c r="F178" s="428"/>
    </row>
    <row r="179" spans="1:6">
      <c r="A179" s="94">
        <f t="shared" si="34"/>
        <v>152</v>
      </c>
      <c r="B179" s="85">
        <f>B178+1</f>
        <v>1</v>
      </c>
      <c r="C179" s="487">
        <f>MAX(E178,0)</f>
        <v>0</v>
      </c>
      <c r="D179" s="487">
        <f>IF(C179&lt;$F$173,C179,$F$173)</f>
        <v>0</v>
      </c>
      <c r="E179" s="279">
        <f t="shared" ref="E179:E228" si="35">C179-D179</f>
        <v>0</v>
      </c>
      <c r="F179" s="429"/>
    </row>
    <row r="180" spans="1:6">
      <c r="A180" s="94">
        <f t="shared" si="34"/>
        <v>153</v>
      </c>
      <c r="B180" s="85">
        <f t="shared" si="34"/>
        <v>2</v>
      </c>
      <c r="C180" s="487">
        <f t="shared" ref="C180:C228" si="36">MAX(E179,0)</f>
        <v>0</v>
      </c>
      <c r="D180" s="487">
        <f t="shared" ref="D180:D228" si="37">IF(C180&lt;$F$173,C180,$F$173)</f>
        <v>0</v>
      </c>
      <c r="E180" s="279">
        <f t="shared" si="35"/>
        <v>0</v>
      </c>
      <c r="F180" s="429"/>
    </row>
    <row r="181" spans="1:6">
      <c r="A181" s="94">
        <f t="shared" si="34"/>
        <v>154</v>
      </c>
      <c r="B181" s="85">
        <f t="shared" si="34"/>
        <v>3</v>
      </c>
      <c r="C181" s="487">
        <f t="shared" si="36"/>
        <v>0</v>
      </c>
      <c r="D181" s="487">
        <f t="shared" si="37"/>
        <v>0</v>
      </c>
      <c r="E181" s="279">
        <f t="shared" si="35"/>
        <v>0</v>
      </c>
      <c r="F181" s="429"/>
    </row>
    <row r="182" spans="1:6">
      <c r="A182" s="94">
        <f t="shared" si="34"/>
        <v>155</v>
      </c>
      <c r="B182" s="85">
        <f t="shared" si="34"/>
        <v>4</v>
      </c>
      <c r="C182" s="487">
        <f t="shared" si="36"/>
        <v>0</v>
      </c>
      <c r="D182" s="487">
        <f t="shared" si="37"/>
        <v>0</v>
      </c>
      <c r="E182" s="279">
        <f t="shared" si="35"/>
        <v>0</v>
      </c>
      <c r="F182" s="429"/>
    </row>
    <row r="183" spans="1:6">
      <c r="A183" s="94">
        <f t="shared" si="34"/>
        <v>156</v>
      </c>
      <c r="B183" s="85">
        <f t="shared" si="34"/>
        <v>5</v>
      </c>
      <c r="C183" s="487">
        <f t="shared" si="36"/>
        <v>0</v>
      </c>
      <c r="D183" s="487">
        <f t="shared" si="37"/>
        <v>0</v>
      </c>
      <c r="E183" s="279">
        <f t="shared" si="35"/>
        <v>0</v>
      </c>
      <c r="F183" s="429"/>
    </row>
    <row r="184" spans="1:6">
      <c r="A184" s="94">
        <f t="shared" si="34"/>
        <v>157</v>
      </c>
      <c r="B184" s="85">
        <f t="shared" si="34"/>
        <v>6</v>
      </c>
      <c r="C184" s="487">
        <f t="shared" si="36"/>
        <v>0</v>
      </c>
      <c r="D184" s="487">
        <f t="shared" si="37"/>
        <v>0</v>
      </c>
      <c r="E184" s="279">
        <f t="shared" si="35"/>
        <v>0</v>
      </c>
      <c r="F184" s="429"/>
    </row>
    <row r="185" spans="1:6">
      <c r="A185" s="94">
        <f t="shared" si="34"/>
        <v>158</v>
      </c>
      <c r="B185" s="85">
        <f t="shared" si="34"/>
        <v>7</v>
      </c>
      <c r="C185" s="487">
        <f t="shared" si="36"/>
        <v>0</v>
      </c>
      <c r="D185" s="487">
        <f t="shared" si="37"/>
        <v>0</v>
      </c>
      <c r="E185" s="279">
        <f t="shared" si="35"/>
        <v>0</v>
      </c>
      <c r="F185" s="429"/>
    </row>
    <row r="186" spans="1:6">
      <c r="A186" s="94">
        <f t="shared" si="34"/>
        <v>159</v>
      </c>
      <c r="B186" s="85">
        <f t="shared" si="34"/>
        <v>8</v>
      </c>
      <c r="C186" s="487">
        <f t="shared" si="36"/>
        <v>0</v>
      </c>
      <c r="D186" s="487">
        <f t="shared" si="37"/>
        <v>0</v>
      </c>
      <c r="E186" s="279">
        <f t="shared" si="35"/>
        <v>0</v>
      </c>
      <c r="F186" s="429"/>
    </row>
    <row r="187" spans="1:6">
      <c r="A187" s="94">
        <f t="shared" si="34"/>
        <v>160</v>
      </c>
      <c r="B187" s="85">
        <f t="shared" si="34"/>
        <v>9</v>
      </c>
      <c r="C187" s="487">
        <f t="shared" si="36"/>
        <v>0</v>
      </c>
      <c r="D187" s="487">
        <f t="shared" si="37"/>
        <v>0</v>
      </c>
      <c r="E187" s="279">
        <f t="shared" si="35"/>
        <v>0</v>
      </c>
      <c r="F187" s="429"/>
    </row>
    <row r="188" spans="1:6">
      <c r="A188" s="94">
        <f t="shared" ref="A188:B203" si="38">A187+1</f>
        <v>161</v>
      </c>
      <c r="B188" s="85">
        <f t="shared" si="38"/>
        <v>10</v>
      </c>
      <c r="C188" s="487">
        <f t="shared" si="36"/>
        <v>0</v>
      </c>
      <c r="D188" s="487">
        <f t="shared" si="37"/>
        <v>0</v>
      </c>
      <c r="E188" s="279">
        <f t="shared" si="35"/>
        <v>0</v>
      </c>
      <c r="F188" s="429"/>
    </row>
    <row r="189" spans="1:6">
      <c r="A189" s="94">
        <f t="shared" si="38"/>
        <v>162</v>
      </c>
      <c r="B189" s="85">
        <f t="shared" si="38"/>
        <v>11</v>
      </c>
      <c r="C189" s="487">
        <f t="shared" si="36"/>
        <v>0</v>
      </c>
      <c r="D189" s="487">
        <f t="shared" si="37"/>
        <v>0</v>
      </c>
      <c r="E189" s="279">
        <f t="shared" si="35"/>
        <v>0</v>
      </c>
      <c r="F189" s="429"/>
    </row>
    <row r="190" spans="1:6">
      <c r="A190" s="94">
        <f t="shared" si="38"/>
        <v>163</v>
      </c>
      <c r="B190" s="85">
        <f t="shared" si="38"/>
        <v>12</v>
      </c>
      <c r="C190" s="487">
        <f t="shared" si="36"/>
        <v>0</v>
      </c>
      <c r="D190" s="487">
        <f t="shared" si="37"/>
        <v>0</v>
      </c>
      <c r="E190" s="279">
        <f t="shared" si="35"/>
        <v>0</v>
      </c>
      <c r="F190" s="429"/>
    </row>
    <row r="191" spans="1:6">
      <c r="A191" s="94">
        <f t="shared" si="38"/>
        <v>164</v>
      </c>
      <c r="B191" s="85">
        <f t="shared" si="38"/>
        <v>13</v>
      </c>
      <c r="C191" s="487">
        <f t="shared" si="36"/>
        <v>0</v>
      </c>
      <c r="D191" s="487">
        <f t="shared" si="37"/>
        <v>0</v>
      </c>
      <c r="E191" s="279">
        <f t="shared" si="35"/>
        <v>0</v>
      </c>
      <c r="F191" s="429"/>
    </row>
    <row r="192" spans="1:6">
      <c r="A192" s="94">
        <f t="shared" si="38"/>
        <v>165</v>
      </c>
      <c r="B192" s="85">
        <f t="shared" si="38"/>
        <v>14</v>
      </c>
      <c r="C192" s="487">
        <f t="shared" si="36"/>
        <v>0</v>
      </c>
      <c r="D192" s="487">
        <f t="shared" si="37"/>
        <v>0</v>
      </c>
      <c r="E192" s="279">
        <f t="shared" si="35"/>
        <v>0</v>
      </c>
      <c r="F192" s="429"/>
    </row>
    <row r="193" spans="1:6">
      <c r="A193" s="94">
        <f t="shared" si="38"/>
        <v>166</v>
      </c>
      <c r="B193" s="85">
        <f t="shared" si="38"/>
        <v>15</v>
      </c>
      <c r="C193" s="487">
        <f t="shared" si="36"/>
        <v>0</v>
      </c>
      <c r="D193" s="487">
        <f t="shared" si="37"/>
        <v>0</v>
      </c>
      <c r="E193" s="279">
        <f t="shared" si="35"/>
        <v>0</v>
      </c>
      <c r="F193" s="429"/>
    </row>
    <row r="194" spans="1:6">
      <c r="A194" s="94">
        <f t="shared" si="38"/>
        <v>167</v>
      </c>
      <c r="B194" s="85">
        <f t="shared" si="38"/>
        <v>16</v>
      </c>
      <c r="C194" s="487">
        <f t="shared" si="36"/>
        <v>0</v>
      </c>
      <c r="D194" s="487">
        <f t="shared" si="37"/>
        <v>0</v>
      </c>
      <c r="E194" s="279">
        <f t="shared" si="35"/>
        <v>0</v>
      </c>
      <c r="F194" s="429"/>
    </row>
    <row r="195" spans="1:6">
      <c r="A195" s="94">
        <f t="shared" si="38"/>
        <v>168</v>
      </c>
      <c r="B195" s="85">
        <f t="shared" si="38"/>
        <v>17</v>
      </c>
      <c r="C195" s="487">
        <f t="shared" si="36"/>
        <v>0</v>
      </c>
      <c r="D195" s="487">
        <f t="shared" si="37"/>
        <v>0</v>
      </c>
      <c r="E195" s="279">
        <f t="shared" si="35"/>
        <v>0</v>
      </c>
      <c r="F195" s="429"/>
    </row>
    <row r="196" spans="1:6">
      <c r="A196" s="94">
        <f t="shared" si="38"/>
        <v>169</v>
      </c>
      <c r="B196" s="85">
        <f t="shared" si="38"/>
        <v>18</v>
      </c>
      <c r="C196" s="487">
        <f t="shared" si="36"/>
        <v>0</v>
      </c>
      <c r="D196" s="487">
        <f t="shared" si="37"/>
        <v>0</v>
      </c>
      <c r="E196" s="279">
        <f t="shared" si="35"/>
        <v>0</v>
      </c>
      <c r="F196" s="429"/>
    </row>
    <row r="197" spans="1:6">
      <c r="A197" s="94">
        <f t="shared" si="38"/>
        <v>170</v>
      </c>
      <c r="B197" s="85">
        <f t="shared" si="38"/>
        <v>19</v>
      </c>
      <c r="C197" s="487">
        <f t="shared" si="36"/>
        <v>0</v>
      </c>
      <c r="D197" s="487">
        <f t="shared" si="37"/>
        <v>0</v>
      </c>
      <c r="E197" s="279">
        <f t="shared" si="35"/>
        <v>0</v>
      </c>
      <c r="F197" s="429"/>
    </row>
    <row r="198" spans="1:6">
      <c r="A198" s="94">
        <f t="shared" si="38"/>
        <v>171</v>
      </c>
      <c r="B198" s="85">
        <f t="shared" si="38"/>
        <v>20</v>
      </c>
      <c r="C198" s="487">
        <f t="shared" si="36"/>
        <v>0</v>
      </c>
      <c r="D198" s="487">
        <f t="shared" si="37"/>
        <v>0</v>
      </c>
      <c r="E198" s="279">
        <f t="shared" si="35"/>
        <v>0</v>
      </c>
      <c r="F198" s="429"/>
    </row>
    <row r="199" spans="1:6">
      <c r="A199" s="94">
        <f t="shared" si="38"/>
        <v>172</v>
      </c>
      <c r="B199" s="85">
        <f t="shared" si="38"/>
        <v>21</v>
      </c>
      <c r="C199" s="487">
        <f t="shared" si="36"/>
        <v>0</v>
      </c>
      <c r="D199" s="487">
        <f t="shared" si="37"/>
        <v>0</v>
      </c>
      <c r="E199" s="279">
        <f t="shared" si="35"/>
        <v>0</v>
      </c>
      <c r="F199" s="429"/>
    </row>
    <row r="200" spans="1:6">
      <c r="A200" s="94">
        <f t="shared" si="38"/>
        <v>173</v>
      </c>
      <c r="B200" s="85">
        <f t="shared" si="38"/>
        <v>22</v>
      </c>
      <c r="C200" s="487">
        <f t="shared" si="36"/>
        <v>0</v>
      </c>
      <c r="D200" s="487">
        <f t="shared" si="37"/>
        <v>0</v>
      </c>
      <c r="E200" s="279">
        <f t="shared" si="35"/>
        <v>0</v>
      </c>
      <c r="F200" s="429"/>
    </row>
    <row r="201" spans="1:6">
      <c r="A201" s="94">
        <f t="shared" si="38"/>
        <v>174</v>
      </c>
      <c r="B201" s="85">
        <f t="shared" si="38"/>
        <v>23</v>
      </c>
      <c r="C201" s="487">
        <f t="shared" si="36"/>
        <v>0</v>
      </c>
      <c r="D201" s="487">
        <f t="shared" si="37"/>
        <v>0</v>
      </c>
      <c r="E201" s="279">
        <f t="shared" si="35"/>
        <v>0</v>
      </c>
      <c r="F201" s="429"/>
    </row>
    <row r="202" spans="1:6">
      <c r="A202" s="94">
        <f t="shared" si="38"/>
        <v>175</v>
      </c>
      <c r="B202" s="85">
        <f t="shared" si="38"/>
        <v>24</v>
      </c>
      <c r="C202" s="487">
        <f t="shared" si="36"/>
        <v>0</v>
      </c>
      <c r="D202" s="487">
        <f t="shared" si="37"/>
        <v>0</v>
      </c>
      <c r="E202" s="279">
        <f t="shared" si="35"/>
        <v>0</v>
      </c>
      <c r="F202" s="429"/>
    </row>
    <row r="203" spans="1:6">
      <c r="A203" s="94">
        <f t="shared" si="38"/>
        <v>176</v>
      </c>
      <c r="B203" s="85">
        <f t="shared" si="38"/>
        <v>25</v>
      </c>
      <c r="C203" s="487">
        <f t="shared" si="36"/>
        <v>0</v>
      </c>
      <c r="D203" s="487">
        <f t="shared" si="37"/>
        <v>0</v>
      </c>
      <c r="E203" s="279">
        <f t="shared" si="35"/>
        <v>0</v>
      </c>
      <c r="F203" s="429"/>
    </row>
    <row r="204" spans="1:6">
      <c r="A204" s="94">
        <f t="shared" ref="A204:B219" si="39">A203+1</f>
        <v>177</v>
      </c>
      <c r="B204" s="85">
        <f t="shared" si="39"/>
        <v>26</v>
      </c>
      <c r="C204" s="487">
        <f t="shared" si="36"/>
        <v>0</v>
      </c>
      <c r="D204" s="487">
        <f t="shared" si="37"/>
        <v>0</v>
      </c>
      <c r="E204" s="279">
        <f t="shared" si="35"/>
        <v>0</v>
      </c>
      <c r="F204" s="429"/>
    </row>
    <row r="205" spans="1:6">
      <c r="A205" s="94">
        <f t="shared" si="39"/>
        <v>178</v>
      </c>
      <c r="B205" s="85">
        <f t="shared" si="39"/>
        <v>27</v>
      </c>
      <c r="C205" s="487">
        <f t="shared" si="36"/>
        <v>0</v>
      </c>
      <c r="D205" s="487">
        <f t="shared" si="37"/>
        <v>0</v>
      </c>
      <c r="E205" s="279">
        <f t="shared" si="35"/>
        <v>0</v>
      </c>
      <c r="F205" s="429"/>
    </row>
    <row r="206" spans="1:6">
      <c r="A206" s="94">
        <f t="shared" si="39"/>
        <v>179</v>
      </c>
      <c r="B206" s="85">
        <f t="shared" si="39"/>
        <v>28</v>
      </c>
      <c r="C206" s="487">
        <f t="shared" si="36"/>
        <v>0</v>
      </c>
      <c r="D206" s="487">
        <f t="shared" si="37"/>
        <v>0</v>
      </c>
      <c r="E206" s="279">
        <f t="shared" si="35"/>
        <v>0</v>
      </c>
      <c r="F206" s="429"/>
    </row>
    <row r="207" spans="1:6">
      <c r="A207" s="94">
        <f t="shared" si="39"/>
        <v>180</v>
      </c>
      <c r="B207" s="85">
        <f t="shared" si="39"/>
        <v>29</v>
      </c>
      <c r="C207" s="487">
        <f t="shared" si="36"/>
        <v>0</v>
      </c>
      <c r="D207" s="487">
        <f t="shared" si="37"/>
        <v>0</v>
      </c>
      <c r="E207" s="279">
        <f t="shared" si="35"/>
        <v>0</v>
      </c>
      <c r="F207" s="429"/>
    </row>
    <row r="208" spans="1:6">
      <c r="A208" s="94">
        <f t="shared" si="39"/>
        <v>181</v>
      </c>
      <c r="B208" s="85">
        <f t="shared" si="39"/>
        <v>30</v>
      </c>
      <c r="C208" s="487">
        <f t="shared" si="36"/>
        <v>0</v>
      </c>
      <c r="D208" s="487">
        <f t="shared" si="37"/>
        <v>0</v>
      </c>
      <c r="E208" s="279">
        <f t="shared" si="35"/>
        <v>0</v>
      </c>
      <c r="F208" s="429"/>
    </row>
    <row r="209" spans="1:6">
      <c r="A209" s="94">
        <f t="shared" si="39"/>
        <v>182</v>
      </c>
      <c r="B209" s="85">
        <f t="shared" si="39"/>
        <v>31</v>
      </c>
      <c r="C209" s="487">
        <f t="shared" si="36"/>
        <v>0</v>
      </c>
      <c r="D209" s="487">
        <f t="shared" si="37"/>
        <v>0</v>
      </c>
      <c r="E209" s="279">
        <f t="shared" si="35"/>
        <v>0</v>
      </c>
      <c r="F209" s="429"/>
    </row>
    <row r="210" spans="1:6">
      <c r="A210" s="94">
        <f t="shared" si="39"/>
        <v>183</v>
      </c>
      <c r="B210" s="85">
        <f t="shared" si="39"/>
        <v>32</v>
      </c>
      <c r="C210" s="487">
        <f t="shared" si="36"/>
        <v>0</v>
      </c>
      <c r="D210" s="487">
        <f t="shared" si="37"/>
        <v>0</v>
      </c>
      <c r="E210" s="279">
        <f t="shared" si="35"/>
        <v>0</v>
      </c>
      <c r="F210" s="429"/>
    </row>
    <row r="211" spans="1:6">
      <c r="A211" s="94">
        <f t="shared" si="39"/>
        <v>184</v>
      </c>
      <c r="B211" s="85">
        <f t="shared" si="39"/>
        <v>33</v>
      </c>
      <c r="C211" s="487">
        <f t="shared" si="36"/>
        <v>0</v>
      </c>
      <c r="D211" s="487">
        <f t="shared" si="37"/>
        <v>0</v>
      </c>
      <c r="E211" s="279">
        <f t="shared" si="35"/>
        <v>0</v>
      </c>
      <c r="F211" s="429"/>
    </row>
    <row r="212" spans="1:6">
      <c r="A212" s="94">
        <f t="shared" si="39"/>
        <v>185</v>
      </c>
      <c r="B212" s="85">
        <f t="shared" si="39"/>
        <v>34</v>
      </c>
      <c r="C212" s="487">
        <f t="shared" si="36"/>
        <v>0</v>
      </c>
      <c r="D212" s="487">
        <f t="shared" si="37"/>
        <v>0</v>
      </c>
      <c r="E212" s="279">
        <f t="shared" si="35"/>
        <v>0</v>
      </c>
      <c r="F212" s="429"/>
    </row>
    <row r="213" spans="1:6">
      <c r="A213" s="94">
        <f t="shared" si="39"/>
        <v>186</v>
      </c>
      <c r="B213" s="85">
        <f t="shared" si="39"/>
        <v>35</v>
      </c>
      <c r="C213" s="487">
        <f t="shared" si="36"/>
        <v>0</v>
      </c>
      <c r="D213" s="487">
        <f t="shared" si="37"/>
        <v>0</v>
      </c>
      <c r="E213" s="279">
        <f t="shared" si="35"/>
        <v>0</v>
      </c>
      <c r="F213" s="429"/>
    </row>
    <row r="214" spans="1:6">
      <c r="A214" s="94">
        <f t="shared" si="39"/>
        <v>187</v>
      </c>
      <c r="B214" s="85">
        <f t="shared" si="39"/>
        <v>36</v>
      </c>
      <c r="C214" s="487">
        <f t="shared" si="36"/>
        <v>0</v>
      </c>
      <c r="D214" s="487">
        <f t="shared" si="37"/>
        <v>0</v>
      </c>
      <c r="E214" s="279">
        <f t="shared" si="35"/>
        <v>0</v>
      </c>
      <c r="F214" s="429"/>
    </row>
    <row r="215" spans="1:6">
      <c r="A215" s="94">
        <f t="shared" si="39"/>
        <v>188</v>
      </c>
      <c r="B215" s="85">
        <f t="shared" si="39"/>
        <v>37</v>
      </c>
      <c r="C215" s="487">
        <f t="shared" si="36"/>
        <v>0</v>
      </c>
      <c r="D215" s="487">
        <f t="shared" si="37"/>
        <v>0</v>
      </c>
      <c r="E215" s="279">
        <f t="shared" si="35"/>
        <v>0</v>
      </c>
      <c r="F215" s="429"/>
    </row>
    <row r="216" spans="1:6">
      <c r="A216" s="94">
        <f t="shared" si="39"/>
        <v>189</v>
      </c>
      <c r="B216" s="85">
        <f t="shared" si="39"/>
        <v>38</v>
      </c>
      <c r="C216" s="487">
        <f t="shared" si="36"/>
        <v>0</v>
      </c>
      <c r="D216" s="487">
        <f t="shared" si="37"/>
        <v>0</v>
      </c>
      <c r="E216" s="279">
        <f t="shared" si="35"/>
        <v>0</v>
      </c>
      <c r="F216" s="429"/>
    </row>
    <row r="217" spans="1:6">
      <c r="A217" s="94">
        <f t="shared" si="39"/>
        <v>190</v>
      </c>
      <c r="B217" s="85">
        <f t="shared" si="39"/>
        <v>39</v>
      </c>
      <c r="C217" s="487">
        <f t="shared" si="36"/>
        <v>0</v>
      </c>
      <c r="D217" s="487">
        <f t="shared" si="37"/>
        <v>0</v>
      </c>
      <c r="E217" s="279">
        <f t="shared" si="35"/>
        <v>0</v>
      </c>
      <c r="F217" s="429"/>
    </row>
    <row r="218" spans="1:6">
      <c r="A218" s="94">
        <f t="shared" si="39"/>
        <v>191</v>
      </c>
      <c r="B218" s="85">
        <f t="shared" si="39"/>
        <v>40</v>
      </c>
      <c r="C218" s="487">
        <f t="shared" si="36"/>
        <v>0</v>
      </c>
      <c r="D218" s="487">
        <f t="shared" si="37"/>
        <v>0</v>
      </c>
      <c r="E218" s="279">
        <f t="shared" si="35"/>
        <v>0</v>
      </c>
      <c r="F218" s="429"/>
    </row>
    <row r="219" spans="1:6">
      <c r="A219" s="94">
        <f t="shared" si="39"/>
        <v>192</v>
      </c>
      <c r="B219" s="85">
        <f t="shared" si="39"/>
        <v>41</v>
      </c>
      <c r="C219" s="487">
        <f t="shared" si="36"/>
        <v>0</v>
      </c>
      <c r="D219" s="487">
        <f t="shared" si="37"/>
        <v>0</v>
      </c>
      <c r="E219" s="279">
        <f t="shared" si="35"/>
        <v>0</v>
      </c>
      <c r="F219" s="429"/>
    </row>
    <row r="220" spans="1:6">
      <c r="A220" s="94">
        <f t="shared" ref="A220:B235" si="40">A219+1</f>
        <v>193</v>
      </c>
      <c r="B220" s="85">
        <f t="shared" si="40"/>
        <v>42</v>
      </c>
      <c r="C220" s="487">
        <f t="shared" si="36"/>
        <v>0</v>
      </c>
      <c r="D220" s="487">
        <f t="shared" si="37"/>
        <v>0</v>
      </c>
      <c r="E220" s="279">
        <f t="shared" si="35"/>
        <v>0</v>
      </c>
      <c r="F220" s="429"/>
    </row>
    <row r="221" spans="1:6">
      <c r="A221" s="94">
        <f t="shared" si="40"/>
        <v>194</v>
      </c>
      <c r="B221" s="85">
        <f t="shared" si="40"/>
        <v>43</v>
      </c>
      <c r="C221" s="487">
        <f t="shared" si="36"/>
        <v>0</v>
      </c>
      <c r="D221" s="487">
        <f t="shared" si="37"/>
        <v>0</v>
      </c>
      <c r="E221" s="279">
        <f t="shared" si="35"/>
        <v>0</v>
      </c>
      <c r="F221" s="429"/>
    </row>
    <row r="222" spans="1:6">
      <c r="A222" s="94">
        <f t="shared" si="40"/>
        <v>195</v>
      </c>
      <c r="B222" s="85">
        <f t="shared" si="40"/>
        <v>44</v>
      </c>
      <c r="C222" s="487">
        <f t="shared" si="36"/>
        <v>0</v>
      </c>
      <c r="D222" s="487">
        <f t="shared" si="37"/>
        <v>0</v>
      </c>
      <c r="E222" s="279">
        <f t="shared" si="35"/>
        <v>0</v>
      </c>
      <c r="F222" s="429"/>
    </row>
    <row r="223" spans="1:6">
      <c r="A223" s="94">
        <f t="shared" si="40"/>
        <v>196</v>
      </c>
      <c r="B223" s="85">
        <f t="shared" si="40"/>
        <v>45</v>
      </c>
      <c r="C223" s="487">
        <f t="shared" si="36"/>
        <v>0</v>
      </c>
      <c r="D223" s="487">
        <f t="shared" si="37"/>
        <v>0</v>
      </c>
      <c r="E223" s="279">
        <f t="shared" si="35"/>
        <v>0</v>
      </c>
      <c r="F223" s="429"/>
    </row>
    <row r="224" spans="1:6">
      <c r="A224" s="94">
        <f t="shared" si="40"/>
        <v>197</v>
      </c>
      <c r="B224" s="85">
        <f t="shared" si="40"/>
        <v>46</v>
      </c>
      <c r="C224" s="487">
        <f t="shared" si="36"/>
        <v>0</v>
      </c>
      <c r="D224" s="487">
        <f t="shared" si="37"/>
        <v>0</v>
      </c>
      <c r="E224" s="279">
        <f t="shared" si="35"/>
        <v>0</v>
      </c>
      <c r="F224" s="429"/>
    </row>
    <row r="225" spans="1:10">
      <c r="A225" s="94">
        <f t="shared" si="40"/>
        <v>198</v>
      </c>
      <c r="B225" s="85">
        <f t="shared" si="40"/>
        <v>47</v>
      </c>
      <c r="C225" s="487">
        <f t="shared" si="36"/>
        <v>0</v>
      </c>
      <c r="D225" s="487">
        <f t="shared" si="37"/>
        <v>0</v>
      </c>
      <c r="E225" s="279">
        <f t="shared" si="35"/>
        <v>0</v>
      </c>
      <c r="F225" s="429"/>
    </row>
    <row r="226" spans="1:10">
      <c r="A226" s="94">
        <f t="shared" si="40"/>
        <v>199</v>
      </c>
      <c r="B226" s="85">
        <f t="shared" si="40"/>
        <v>48</v>
      </c>
      <c r="C226" s="487">
        <f t="shared" si="36"/>
        <v>0</v>
      </c>
      <c r="D226" s="487">
        <f t="shared" si="37"/>
        <v>0</v>
      </c>
      <c r="E226" s="279">
        <f t="shared" si="35"/>
        <v>0</v>
      </c>
      <c r="F226" s="429"/>
    </row>
    <row r="227" spans="1:10">
      <c r="A227" s="94">
        <f t="shared" si="40"/>
        <v>200</v>
      </c>
      <c r="B227" s="85">
        <f t="shared" si="40"/>
        <v>49</v>
      </c>
      <c r="C227" s="487">
        <f t="shared" si="36"/>
        <v>0</v>
      </c>
      <c r="D227" s="487">
        <f t="shared" si="37"/>
        <v>0</v>
      </c>
      <c r="E227" s="279">
        <f t="shared" si="35"/>
        <v>0</v>
      </c>
      <c r="F227" s="429"/>
    </row>
    <row r="228" spans="1:10">
      <c r="A228" s="94">
        <f t="shared" si="40"/>
        <v>201</v>
      </c>
      <c r="B228" s="85">
        <f t="shared" si="40"/>
        <v>50</v>
      </c>
      <c r="C228" s="490">
        <f t="shared" si="36"/>
        <v>0</v>
      </c>
      <c r="D228" s="487">
        <f t="shared" si="37"/>
        <v>0</v>
      </c>
      <c r="E228" s="474">
        <f t="shared" si="35"/>
        <v>0</v>
      </c>
      <c r="F228" s="429"/>
    </row>
    <row r="229" spans="1:10" ht="15" thickBot="1">
      <c r="A229" s="94">
        <f>A228+1</f>
        <v>202</v>
      </c>
      <c r="B229" s="396"/>
      <c r="C229" s="397"/>
      <c r="D229" s="397"/>
      <c r="E229" s="397"/>
      <c r="F229" s="437"/>
    </row>
    <row r="230" spans="1:10">
      <c r="A230" s="94"/>
      <c r="B230" s="89"/>
      <c r="C230" s="67"/>
      <c r="D230" s="67"/>
      <c r="E230" s="67"/>
      <c r="F230" s="90"/>
    </row>
    <row r="231" spans="1:10">
      <c r="A231" s="94"/>
    </row>
    <row r="232" spans="1:10">
      <c r="A232" s="94"/>
      <c r="J232" s="294" t="s">
        <v>562</v>
      </c>
    </row>
    <row r="233" spans="1:10" ht="15.75">
      <c r="A233" s="94">
        <f>A229+1</f>
        <v>203</v>
      </c>
      <c r="B233" s="68" t="s">
        <v>572</v>
      </c>
      <c r="C233" s="493"/>
      <c r="D233" s="494"/>
      <c r="E233" s="494"/>
      <c r="F233" s="495"/>
    </row>
    <row r="234" spans="1:10" ht="15.75">
      <c r="A234" s="94">
        <f t="shared" si="40"/>
        <v>204</v>
      </c>
      <c r="B234" s="68"/>
      <c r="C234" s="494"/>
      <c r="D234" s="494"/>
      <c r="E234" s="494"/>
      <c r="F234" s="495"/>
    </row>
    <row r="235" spans="1:10">
      <c r="A235" s="94">
        <f t="shared" si="40"/>
        <v>205</v>
      </c>
      <c r="B235" s="71"/>
      <c r="C235" s="494"/>
      <c r="D235" s="494"/>
      <c r="E235" s="494"/>
      <c r="F235" s="496"/>
    </row>
    <row r="236" spans="1:10">
      <c r="A236" s="94"/>
      <c r="C236" s="71"/>
      <c r="D236" s="67"/>
      <c r="E236" s="67"/>
      <c r="F236" s="67"/>
    </row>
    <row r="237" spans="1:10" ht="15" thickBot="1">
      <c r="A237" s="94"/>
      <c r="C237" s="72"/>
      <c r="D237" s="70"/>
      <c r="E237" s="70"/>
      <c r="F237" s="70"/>
    </row>
    <row r="238" spans="1:10" ht="15" thickBot="1">
      <c r="A238" s="94">
        <f>A235+1</f>
        <v>206</v>
      </c>
      <c r="B238" s="91" t="s">
        <v>205</v>
      </c>
      <c r="C238" s="137"/>
      <c r="D238" s="137"/>
      <c r="E238" s="137"/>
      <c r="F238" s="138"/>
    </row>
    <row r="239" spans="1:10">
      <c r="A239" s="94">
        <f t="shared" ref="A239:B254" si="41">A238+1</f>
        <v>207</v>
      </c>
      <c r="B239" s="73" t="s">
        <v>201</v>
      </c>
      <c r="C239" s="412">
        <v>0</v>
      </c>
      <c r="D239" s="74" t="s">
        <v>206</v>
      </c>
      <c r="E239" s="139"/>
      <c r="F239" s="75"/>
    </row>
    <row r="240" spans="1:10">
      <c r="A240" s="94">
        <f t="shared" si="41"/>
        <v>208</v>
      </c>
      <c r="B240" s="73" t="s">
        <v>262</v>
      </c>
      <c r="C240" s="413">
        <v>0</v>
      </c>
      <c r="D240" s="401"/>
      <c r="E240" s="431"/>
      <c r="F240" s="432"/>
    </row>
    <row r="241" spans="1:6">
      <c r="A241" s="94">
        <f t="shared" si="41"/>
        <v>209</v>
      </c>
      <c r="B241" s="73" t="s">
        <v>261</v>
      </c>
      <c r="C241" s="414"/>
      <c r="D241" s="73"/>
      <c r="E241" s="76"/>
      <c r="F241" s="77"/>
    </row>
    <row r="242" spans="1:6">
      <c r="A242" s="94">
        <f t="shared" si="41"/>
        <v>210</v>
      </c>
      <c r="B242" s="73" t="s">
        <v>207</v>
      </c>
      <c r="C242" s="415"/>
      <c r="D242" s="78" t="s">
        <v>214</v>
      </c>
      <c r="E242" s="76"/>
      <c r="F242" s="79">
        <f>IF(C239=0,0,C239/C242)</f>
        <v>0</v>
      </c>
    </row>
    <row r="243" spans="1:6">
      <c r="A243" s="94">
        <f t="shared" si="41"/>
        <v>211</v>
      </c>
      <c r="B243" s="73" t="s">
        <v>464</v>
      </c>
      <c r="C243" s="415"/>
      <c r="D243" s="78"/>
      <c r="E243" s="76"/>
      <c r="F243" s="79"/>
    </row>
    <row r="244" spans="1:6" ht="15" thickBot="1">
      <c r="A244" s="94">
        <f t="shared" si="41"/>
        <v>212</v>
      </c>
      <c r="B244" s="73" t="s">
        <v>465</v>
      </c>
      <c r="C244" s="433"/>
      <c r="D244" s="398" t="s">
        <v>213</v>
      </c>
      <c r="E244" s="392"/>
      <c r="F244" s="400"/>
    </row>
    <row r="245" spans="1:6">
      <c r="A245" s="94">
        <f t="shared" si="41"/>
        <v>213</v>
      </c>
      <c r="B245" s="81" t="s">
        <v>201</v>
      </c>
      <c r="C245" s="82" t="s">
        <v>588</v>
      </c>
      <c r="D245" s="82" t="s">
        <v>208</v>
      </c>
      <c r="E245" s="82" t="s">
        <v>209</v>
      </c>
      <c r="F245" s="426"/>
    </row>
    <row r="246" spans="1:6" ht="15" thickBot="1">
      <c r="A246" s="94">
        <f t="shared" si="41"/>
        <v>214</v>
      </c>
      <c r="B246" s="394" t="s">
        <v>210</v>
      </c>
      <c r="C246" s="395" t="s">
        <v>211</v>
      </c>
      <c r="D246" s="395" t="s">
        <v>212</v>
      </c>
      <c r="E246" s="395" t="s">
        <v>211</v>
      </c>
      <c r="F246" s="427"/>
    </row>
    <row r="247" spans="1:6">
      <c r="A247" s="94">
        <f t="shared" si="41"/>
        <v>215</v>
      </c>
      <c r="B247" s="85">
        <f>IF(C240= "","-",C240)</f>
        <v>0</v>
      </c>
      <c r="C247" s="486">
        <f>C239</f>
        <v>0</v>
      </c>
      <c r="D247" s="486">
        <f>ROUND(F242*(12-C241)/12,0)</f>
        <v>0</v>
      </c>
      <c r="E247" s="86">
        <f>C247-D247</f>
        <v>0</v>
      </c>
      <c r="F247" s="428"/>
    </row>
    <row r="248" spans="1:6">
      <c r="A248" s="94">
        <f t="shared" si="41"/>
        <v>216</v>
      </c>
      <c r="B248" s="85">
        <f>B247+1</f>
        <v>1</v>
      </c>
      <c r="C248" s="487">
        <f>MAX(E247,0)</f>
        <v>0</v>
      </c>
      <c r="D248" s="487">
        <f>IF(C248&lt;$F$242,C248,$F$242)</f>
        <v>0</v>
      </c>
      <c r="E248" s="279">
        <f t="shared" ref="E248:E297" si="42">C248-D248</f>
        <v>0</v>
      </c>
      <c r="F248" s="429"/>
    </row>
    <row r="249" spans="1:6">
      <c r="A249" s="94">
        <f t="shared" si="41"/>
        <v>217</v>
      </c>
      <c r="B249" s="85">
        <f t="shared" si="41"/>
        <v>2</v>
      </c>
      <c r="C249" s="487">
        <f t="shared" ref="C249:C297" si="43">MAX(E248,0)</f>
        <v>0</v>
      </c>
      <c r="D249" s="487">
        <f t="shared" ref="D249:D297" si="44">IF(C249&lt;$F$242,C249,$F$242)</f>
        <v>0</v>
      </c>
      <c r="E249" s="279">
        <f t="shared" si="42"/>
        <v>0</v>
      </c>
      <c r="F249" s="429"/>
    </row>
    <row r="250" spans="1:6">
      <c r="A250" s="94">
        <f t="shared" si="41"/>
        <v>218</v>
      </c>
      <c r="B250" s="85">
        <f t="shared" si="41"/>
        <v>3</v>
      </c>
      <c r="C250" s="487">
        <f t="shared" si="43"/>
        <v>0</v>
      </c>
      <c r="D250" s="487">
        <f t="shared" si="44"/>
        <v>0</v>
      </c>
      <c r="E250" s="279">
        <f t="shared" si="42"/>
        <v>0</v>
      </c>
      <c r="F250" s="429"/>
    </row>
    <row r="251" spans="1:6">
      <c r="A251" s="94">
        <f t="shared" si="41"/>
        <v>219</v>
      </c>
      <c r="B251" s="85">
        <f t="shared" si="41"/>
        <v>4</v>
      </c>
      <c r="C251" s="487">
        <f t="shared" si="43"/>
        <v>0</v>
      </c>
      <c r="D251" s="487">
        <f t="shared" si="44"/>
        <v>0</v>
      </c>
      <c r="E251" s="279">
        <f t="shared" si="42"/>
        <v>0</v>
      </c>
      <c r="F251" s="429"/>
    </row>
    <row r="252" spans="1:6">
      <c r="A252" s="94">
        <f t="shared" si="41"/>
        <v>220</v>
      </c>
      <c r="B252" s="85">
        <f t="shared" si="41"/>
        <v>5</v>
      </c>
      <c r="C252" s="487">
        <f t="shared" si="43"/>
        <v>0</v>
      </c>
      <c r="D252" s="487">
        <f t="shared" si="44"/>
        <v>0</v>
      </c>
      <c r="E252" s="279">
        <f t="shared" si="42"/>
        <v>0</v>
      </c>
      <c r="F252" s="429"/>
    </row>
    <row r="253" spans="1:6">
      <c r="A253" s="94">
        <f t="shared" si="41"/>
        <v>221</v>
      </c>
      <c r="B253" s="85">
        <f t="shared" si="41"/>
        <v>6</v>
      </c>
      <c r="C253" s="487">
        <f t="shared" si="43"/>
        <v>0</v>
      </c>
      <c r="D253" s="487">
        <f t="shared" si="44"/>
        <v>0</v>
      </c>
      <c r="E253" s="279">
        <f t="shared" si="42"/>
        <v>0</v>
      </c>
      <c r="F253" s="429"/>
    </row>
    <row r="254" spans="1:6">
      <c r="A254" s="94">
        <f t="shared" si="41"/>
        <v>222</v>
      </c>
      <c r="B254" s="85">
        <f t="shared" si="41"/>
        <v>7</v>
      </c>
      <c r="C254" s="487">
        <f t="shared" si="43"/>
        <v>0</v>
      </c>
      <c r="D254" s="487">
        <f t="shared" si="44"/>
        <v>0</v>
      </c>
      <c r="E254" s="279">
        <f t="shared" si="42"/>
        <v>0</v>
      </c>
      <c r="F254" s="429"/>
    </row>
    <row r="255" spans="1:6">
      <c r="A255" s="94">
        <f t="shared" ref="A255:B270" si="45">A254+1</f>
        <v>223</v>
      </c>
      <c r="B255" s="85">
        <f t="shared" si="45"/>
        <v>8</v>
      </c>
      <c r="C255" s="487">
        <f t="shared" si="43"/>
        <v>0</v>
      </c>
      <c r="D255" s="487">
        <f t="shared" si="44"/>
        <v>0</v>
      </c>
      <c r="E255" s="279">
        <f t="shared" si="42"/>
        <v>0</v>
      </c>
      <c r="F255" s="429"/>
    </row>
    <row r="256" spans="1:6">
      <c r="A256" s="94">
        <f t="shared" si="45"/>
        <v>224</v>
      </c>
      <c r="B256" s="85">
        <f t="shared" si="45"/>
        <v>9</v>
      </c>
      <c r="C256" s="487">
        <f t="shared" si="43"/>
        <v>0</v>
      </c>
      <c r="D256" s="487">
        <f t="shared" si="44"/>
        <v>0</v>
      </c>
      <c r="E256" s="279">
        <f t="shared" si="42"/>
        <v>0</v>
      </c>
      <c r="F256" s="429"/>
    </row>
    <row r="257" spans="1:6">
      <c r="A257" s="94">
        <f t="shared" si="45"/>
        <v>225</v>
      </c>
      <c r="B257" s="85">
        <f t="shared" si="45"/>
        <v>10</v>
      </c>
      <c r="C257" s="487">
        <f t="shared" si="43"/>
        <v>0</v>
      </c>
      <c r="D257" s="487">
        <f t="shared" si="44"/>
        <v>0</v>
      </c>
      <c r="E257" s="279">
        <f t="shared" si="42"/>
        <v>0</v>
      </c>
      <c r="F257" s="429"/>
    </row>
    <row r="258" spans="1:6">
      <c r="A258" s="94">
        <f t="shared" si="45"/>
        <v>226</v>
      </c>
      <c r="B258" s="85">
        <f t="shared" si="45"/>
        <v>11</v>
      </c>
      <c r="C258" s="487">
        <f t="shared" si="43"/>
        <v>0</v>
      </c>
      <c r="D258" s="487">
        <f t="shared" si="44"/>
        <v>0</v>
      </c>
      <c r="E258" s="279">
        <f t="shared" si="42"/>
        <v>0</v>
      </c>
      <c r="F258" s="429"/>
    </row>
    <row r="259" spans="1:6">
      <c r="A259" s="94">
        <f t="shared" si="45"/>
        <v>227</v>
      </c>
      <c r="B259" s="85">
        <f t="shared" si="45"/>
        <v>12</v>
      </c>
      <c r="C259" s="487">
        <f t="shared" si="43"/>
        <v>0</v>
      </c>
      <c r="D259" s="487">
        <f t="shared" si="44"/>
        <v>0</v>
      </c>
      <c r="E259" s="279">
        <f t="shared" si="42"/>
        <v>0</v>
      </c>
      <c r="F259" s="429"/>
    </row>
    <row r="260" spans="1:6">
      <c r="A260" s="94">
        <f t="shared" si="45"/>
        <v>228</v>
      </c>
      <c r="B260" s="85">
        <f t="shared" si="45"/>
        <v>13</v>
      </c>
      <c r="C260" s="487">
        <f t="shared" si="43"/>
        <v>0</v>
      </c>
      <c r="D260" s="487">
        <f t="shared" si="44"/>
        <v>0</v>
      </c>
      <c r="E260" s="279">
        <f t="shared" si="42"/>
        <v>0</v>
      </c>
      <c r="F260" s="429"/>
    </row>
    <row r="261" spans="1:6">
      <c r="A261" s="94">
        <f t="shared" si="45"/>
        <v>229</v>
      </c>
      <c r="B261" s="85">
        <f t="shared" si="45"/>
        <v>14</v>
      </c>
      <c r="C261" s="487">
        <f t="shared" si="43"/>
        <v>0</v>
      </c>
      <c r="D261" s="487">
        <f t="shared" si="44"/>
        <v>0</v>
      </c>
      <c r="E261" s="279">
        <f t="shared" si="42"/>
        <v>0</v>
      </c>
      <c r="F261" s="429"/>
    </row>
    <row r="262" spans="1:6">
      <c r="A262" s="94">
        <f t="shared" si="45"/>
        <v>230</v>
      </c>
      <c r="B262" s="85">
        <f t="shared" si="45"/>
        <v>15</v>
      </c>
      <c r="C262" s="487">
        <f t="shared" si="43"/>
        <v>0</v>
      </c>
      <c r="D262" s="487">
        <f t="shared" si="44"/>
        <v>0</v>
      </c>
      <c r="E262" s="279">
        <f t="shared" si="42"/>
        <v>0</v>
      </c>
      <c r="F262" s="429"/>
    </row>
    <row r="263" spans="1:6">
      <c r="A263" s="94">
        <f t="shared" si="45"/>
        <v>231</v>
      </c>
      <c r="B263" s="85">
        <f t="shared" si="45"/>
        <v>16</v>
      </c>
      <c r="C263" s="487">
        <f t="shared" si="43"/>
        <v>0</v>
      </c>
      <c r="D263" s="487">
        <f t="shared" si="44"/>
        <v>0</v>
      </c>
      <c r="E263" s="279">
        <f t="shared" si="42"/>
        <v>0</v>
      </c>
      <c r="F263" s="429"/>
    </row>
    <row r="264" spans="1:6">
      <c r="A264" s="94">
        <f t="shared" si="45"/>
        <v>232</v>
      </c>
      <c r="B264" s="85">
        <f t="shared" si="45"/>
        <v>17</v>
      </c>
      <c r="C264" s="487">
        <f t="shared" si="43"/>
        <v>0</v>
      </c>
      <c r="D264" s="487">
        <f t="shared" si="44"/>
        <v>0</v>
      </c>
      <c r="E264" s="279">
        <f t="shared" si="42"/>
        <v>0</v>
      </c>
      <c r="F264" s="429"/>
    </row>
    <row r="265" spans="1:6">
      <c r="A265" s="94">
        <f t="shared" si="45"/>
        <v>233</v>
      </c>
      <c r="B265" s="85">
        <f t="shared" si="45"/>
        <v>18</v>
      </c>
      <c r="C265" s="487">
        <f t="shared" si="43"/>
        <v>0</v>
      </c>
      <c r="D265" s="487">
        <f t="shared" si="44"/>
        <v>0</v>
      </c>
      <c r="E265" s="279">
        <f t="shared" si="42"/>
        <v>0</v>
      </c>
      <c r="F265" s="429"/>
    </row>
    <row r="266" spans="1:6">
      <c r="A266" s="94">
        <f t="shared" si="45"/>
        <v>234</v>
      </c>
      <c r="B266" s="85">
        <f t="shared" si="45"/>
        <v>19</v>
      </c>
      <c r="C266" s="487">
        <f t="shared" si="43"/>
        <v>0</v>
      </c>
      <c r="D266" s="487">
        <f t="shared" si="44"/>
        <v>0</v>
      </c>
      <c r="E266" s="279">
        <f t="shared" si="42"/>
        <v>0</v>
      </c>
      <c r="F266" s="429"/>
    </row>
    <row r="267" spans="1:6">
      <c r="A267" s="94">
        <f t="shared" si="45"/>
        <v>235</v>
      </c>
      <c r="B267" s="85">
        <f t="shared" si="45"/>
        <v>20</v>
      </c>
      <c r="C267" s="487">
        <f t="shared" si="43"/>
        <v>0</v>
      </c>
      <c r="D267" s="487">
        <f t="shared" si="44"/>
        <v>0</v>
      </c>
      <c r="E267" s="279">
        <f t="shared" si="42"/>
        <v>0</v>
      </c>
      <c r="F267" s="429"/>
    </row>
    <row r="268" spans="1:6">
      <c r="A268" s="94">
        <f t="shared" si="45"/>
        <v>236</v>
      </c>
      <c r="B268" s="85">
        <f t="shared" si="45"/>
        <v>21</v>
      </c>
      <c r="C268" s="487">
        <f t="shared" si="43"/>
        <v>0</v>
      </c>
      <c r="D268" s="487">
        <f t="shared" si="44"/>
        <v>0</v>
      </c>
      <c r="E268" s="279">
        <f t="shared" si="42"/>
        <v>0</v>
      </c>
      <c r="F268" s="429"/>
    </row>
    <row r="269" spans="1:6">
      <c r="A269" s="94">
        <f t="shared" si="45"/>
        <v>237</v>
      </c>
      <c r="B269" s="85">
        <f t="shared" si="45"/>
        <v>22</v>
      </c>
      <c r="C269" s="487">
        <f t="shared" si="43"/>
        <v>0</v>
      </c>
      <c r="D269" s="487">
        <f t="shared" si="44"/>
        <v>0</v>
      </c>
      <c r="E269" s="279">
        <f t="shared" si="42"/>
        <v>0</v>
      </c>
      <c r="F269" s="429"/>
    </row>
    <row r="270" spans="1:6">
      <c r="A270" s="94">
        <f t="shared" si="45"/>
        <v>238</v>
      </c>
      <c r="B270" s="85">
        <f t="shared" si="45"/>
        <v>23</v>
      </c>
      <c r="C270" s="487">
        <f t="shared" si="43"/>
        <v>0</v>
      </c>
      <c r="D270" s="487">
        <f t="shared" si="44"/>
        <v>0</v>
      </c>
      <c r="E270" s="279">
        <f t="shared" si="42"/>
        <v>0</v>
      </c>
      <c r="F270" s="429"/>
    </row>
    <row r="271" spans="1:6">
      <c r="A271" s="94">
        <f t="shared" ref="A271:B286" si="46">A270+1</f>
        <v>239</v>
      </c>
      <c r="B271" s="85">
        <f t="shared" si="46"/>
        <v>24</v>
      </c>
      <c r="C271" s="487">
        <f t="shared" si="43"/>
        <v>0</v>
      </c>
      <c r="D271" s="487">
        <f t="shared" si="44"/>
        <v>0</v>
      </c>
      <c r="E271" s="279">
        <f t="shared" si="42"/>
        <v>0</v>
      </c>
      <c r="F271" s="429"/>
    </row>
    <row r="272" spans="1:6">
      <c r="A272" s="94">
        <f t="shared" si="46"/>
        <v>240</v>
      </c>
      <c r="B272" s="85">
        <f t="shared" si="46"/>
        <v>25</v>
      </c>
      <c r="C272" s="487">
        <f t="shared" si="43"/>
        <v>0</v>
      </c>
      <c r="D272" s="487">
        <f t="shared" si="44"/>
        <v>0</v>
      </c>
      <c r="E272" s="279">
        <f t="shared" si="42"/>
        <v>0</v>
      </c>
      <c r="F272" s="429"/>
    </row>
    <row r="273" spans="1:6">
      <c r="A273" s="94">
        <f t="shared" si="46"/>
        <v>241</v>
      </c>
      <c r="B273" s="85">
        <f t="shared" si="46"/>
        <v>26</v>
      </c>
      <c r="C273" s="487">
        <f t="shared" si="43"/>
        <v>0</v>
      </c>
      <c r="D273" s="487">
        <f t="shared" si="44"/>
        <v>0</v>
      </c>
      <c r="E273" s="279">
        <f t="shared" si="42"/>
        <v>0</v>
      </c>
      <c r="F273" s="429"/>
    </row>
    <row r="274" spans="1:6">
      <c r="A274" s="94">
        <f t="shared" si="46"/>
        <v>242</v>
      </c>
      <c r="B274" s="85">
        <f t="shared" si="46"/>
        <v>27</v>
      </c>
      <c r="C274" s="487">
        <f t="shared" si="43"/>
        <v>0</v>
      </c>
      <c r="D274" s="487">
        <f t="shared" si="44"/>
        <v>0</v>
      </c>
      <c r="E274" s="279">
        <f t="shared" si="42"/>
        <v>0</v>
      </c>
      <c r="F274" s="429"/>
    </row>
    <row r="275" spans="1:6">
      <c r="A275" s="94">
        <f t="shared" si="46"/>
        <v>243</v>
      </c>
      <c r="B275" s="85">
        <f t="shared" si="46"/>
        <v>28</v>
      </c>
      <c r="C275" s="487">
        <f t="shared" si="43"/>
        <v>0</v>
      </c>
      <c r="D275" s="487">
        <f t="shared" si="44"/>
        <v>0</v>
      </c>
      <c r="E275" s="279">
        <f t="shared" si="42"/>
        <v>0</v>
      </c>
      <c r="F275" s="429"/>
    </row>
    <row r="276" spans="1:6">
      <c r="A276" s="94">
        <f t="shared" si="46"/>
        <v>244</v>
      </c>
      <c r="B276" s="85">
        <f t="shared" si="46"/>
        <v>29</v>
      </c>
      <c r="C276" s="487">
        <f t="shared" si="43"/>
        <v>0</v>
      </c>
      <c r="D276" s="487">
        <f t="shared" si="44"/>
        <v>0</v>
      </c>
      <c r="E276" s="279">
        <f t="shared" si="42"/>
        <v>0</v>
      </c>
      <c r="F276" s="429"/>
    </row>
    <row r="277" spans="1:6">
      <c r="A277" s="94">
        <f t="shared" si="46"/>
        <v>245</v>
      </c>
      <c r="B277" s="85">
        <f t="shared" si="46"/>
        <v>30</v>
      </c>
      <c r="C277" s="487">
        <f t="shared" si="43"/>
        <v>0</v>
      </c>
      <c r="D277" s="487">
        <f t="shared" si="44"/>
        <v>0</v>
      </c>
      <c r="E277" s="279">
        <f t="shared" si="42"/>
        <v>0</v>
      </c>
      <c r="F277" s="429"/>
    </row>
    <row r="278" spans="1:6">
      <c r="A278" s="94">
        <f t="shared" si="46"/>
        <v>246</v>
      </c>
      <c r="B278" s="85">
        <f t="shared" si="46"/>
        <v>31</v>
      </c>
      <c r="C278" s="487">
        <f t="shared" si="43"/>
        <v>0</v>
      </c>
      <c r="D278" s="487">
        <f t="shared" si="44"/>
        <v>0</v>
      </c>
      <c r="E278" s="279">
        <f t="shared" si="42"/>
        <v>0</v>
      </c>
      <c r="F278" s="429"/>
    </row>
    <row r="279" spans="1:6">
      <c r="A279" s="94">
        <f t="shared" si="46"/>
        <v>247</v>
      </c>
      <c r="B279" s="85">
        <f t="shared" si="46"/>
        <v>32</v>
      </c>
      <c r="C279" s="487">
        <f t="shared" si="43"/>
        <v>0</v>
      </c>
      <c r="D279" s="487">
        <f t="shared" si="44"/>
        <v>0</v>
      </c>
      <c r="E279" s="279">
        <f t="shared" si="42"/>
        <v>0</v>
      </c>
      <c r="F279" s="429"/>
    </row>
    <row r="280" spans="1:6">
      <c r="A280" s="94">
        <f t="shared" si="46"/>
        <v>248</v>
      </c>
      <c r="B280" s="85">
        <f t="shared" si="46"/>
        <v>33</v>
      </c>
      <c r="C280" s="487">
        <f t="shared" si="43"/>
        <v>0</v>
      </c>
      <c r="D280" s="487">
        <f t="shared" si="44"/>
        <v>0</v>
      </c>
      <c r="E280" s="279">
        <f t="shared" si="42"/>
        <v>0</v>
      </c>
      <c r="F280" s="429"/>
    </row>
    <row r="281" spans="1:6">
      <c r="A281" s="94">
        <f t="shared" si="46"/>
        <v>249</v>
      </c>
      <c r="B281" s="85">
        <f t="shared" si="46"/>
        <v>34</v>
      </c>
      <c r="C281" s="487">
        <f t="shared" si="43"/>
        <v>0</v>
      </c>
      <c r="D281" s="487">
        <f t="shared" si="44"/>
        <v>0</v>
      </c>
      <c r="E281" s="279">
        <f t="shared" si="42"/>
        <v>0</v>
      </c>
      <c r="F281" s="429"/>
    </row>
    <row r="282" spans="1:6">
      <c r="A282" s="94">
        <f t="shared" si="46"/>
        <v>250</v>
      </c>
      <c r="B282" s="85">
        <f t="shared" si="46"/>
        <v>35</v>
      </c>
      <c r="C282" s="487">
        <f t="shared" si="43"/>
        <v>0</v>
      </c>
      <c r="D282" s="487">
        <f t="shared" si="44"/>
        <v>0</v>
      </c>
      <c r="E282" s="279">
        <f t="shared" si="42"/>
        <v>0</v>
      </c>
      <c r="F282" s="429"/>
    </row>
    <row r="283" spans="1:6">
      <c r="A283" s="94">
        <f t="shared" si="46"/>
        <v>251</v>
      </c>
      <c r="B283" s="85">
        <f t="shared" si="46"/>
        <v>36</v>
      </c>
      <c r="C283" s="487">
        <f t="shared" si="43"/>
        <v>0</v>
      </c>
      <c r="D283" s="487">
        <f t="shared" si="44"/>
        <v>0</v>
      </c>
      <c r="E283" s="279">
        <f t="shared" si="42"/>
        <v>0</v>
      </c>
      <c r="F283" s="429"/>
    </row>
    <row r="284" spans="1:6">
      <c r="A284" s="94">
        <f t="shared" si="46"/>
        <v>252</v>
      </c>
      <c r="B284" s="85">
        <f t="shared" si="46"/>
        <v>37</v>
      </c>
      <c r="C284" s="487">
        <f t="shared" si="43"/>
        <v>0</v>
      </c>
      <c r="D284" s="487">
        <f t="shared" si="44"/>
        <v>0</v>
      </c>
      <c r="E284" s="279">
        <f t="shared" si="42"/>
        <v>0</v>
      </c>
      <c r="F284" s="429"/>
    </row>
    <row r="285" spans="1:6">
      <c r="A285" s="94">
        <f t="shared" si="46"/>
        <v>253</v>
      </c>
      <c r="B285" s="85">
        <f t="shared" si="46"/>
        <v>38</v>
      </c>
      <c r="C285" s="487">
        <f t="shared" si="43"/>
        <v>0</v>
      </c>
      <c r="D285" s="487">
        <f t="shared" si="44"/>
        <v>0</v>
      </c>
      <c r="E285" s="279">
        <f t="shared" si="42"/>
        <v>0</v>
      </c>
      <c r="F285" s="429"/>
    </row>
    <row r="286" spans="1:6">
      <c r="A286" s="94">
        <f t="shared" si="46"/>
        <v>254</v>
      </c>
      <c r="B286" s="85">
        <f t="shared" si="46"/>
        <v>39</v>
      </c>
      <c r="C286" s="487">
        <f t="shared" si="43"/>
        <v>0</v>
      </c>
      <c r="D286" s="487">
        <f t="shared" si="44"/>
        <v>0</v>
      </c>
      <c r="E286" s="279">
        <f t="shared" si="42"/>
        <v>0</v>
      </c>
      <c r="F286" s="429"/>
    </row>
    <row r="287" spans="1:6">
      <c r="A287" s="94">
        <f t="shared" ref="A287:B297" si="47">A286+1</f>
        <v>255</v>
      </c>
      <c r="B287" s="85">
        <f t="shared" si="47"/>
        <v>40</v>
      </c>
      <c r="C287" s="487">
        <f t="shared" si="43"/>
        <v>0</v>
      </c>
      <c r="D287" s="487">
        <f t="shared" si="44"/>
        <v>0</v>
      </c>
      <c r="E287" s="279">
        <f t="shared" si="42"/>
        <v>0</v>
      </c>
      <c r="F287" s="429"/>
    </row>
    <row r="288" spans="1:6">
      <c r="A288" s="94">
        <f t="shared" si="47"/>
        <v>256</v>
      </c>
      <c r="B288" s="85">
        <f t="shared" si="47"/>
        <v>41</v>
      </c>
      <c r="C288" s="487">
        <f t="shared" si="43"/>
        <v>0</v>
      </c>
      <c r="D288" s="487">
        <f t="shared" si="44"/>
        <v>0</v>
      </c>
      <c r="E288" s="279">
        <f t="shared" si="42"/>
        <v>0</v>
      </c>
      <c r="F288" s="429"/>
    </row>
    <row r="289" spans="1:6">
      <c r="A289" s="94">
        <f t="shared" si="47"/>
        <v>257</v>
      </c>
      <c r="B289" s="85">
        <f t="shared" si="47"/>
        <v>42</v>
      </c>
      <c r="C289" s="487">
        <f t="shared" si="43"/>
        <v>0</v>
      </c>
      <c r="D289" s="487">
        <f t="shared" si="44"/>
        <v>0</v>
      </c>
      <c r="E289" s="279">
        <f t="shared" si="42"/>
        <v>0</v>
      </c>
      <c r="F289" s="429"/>
    </row>
    <row r="290" spans="1:6">
      <c r="A290" s="94">
        <f t="shared" si="47"/>
        <v>258</v>
      </c>
      <c r="B290" s="85">
        <f t="shared" si="47"/>
        <v>43</v>
      </c>
      <c r="C290" s="487">
        <f t="shared" si="43"/>
        <v>0</v>
      </c>
      <c r="D290" s="487">
        <f t="shared" si="44"/>
        <v>0</v>
      </c>
      <c r="E290" s="279">
        <f t="shared" si="42"/>
        <v>0</v>
      </c>
      <c r="F290" s="429"/>
    </row>
    <row r="291" spans="1:6">
      <c r="A291" s="94">
        <f t="shared" si="47"/>
        <v>259</v>
      </c>
      <c r="B291" s="85">
        <f t="shared" si="47"/>
        <v>44</v>
      </c>
      <c r="C291" s="487">
        <f t="shared" si="43"/>
        <v>0</v>
      </c>
      <c r="D291" s="487">
        <f t="shared" si="44"/>
        <v>0</v>
      </c>
      <c r="E291" s="279">
        <f t="shared" si="42"/>
        <v>0</v>
      </c>
      <c r="F291" s="429"/>
    </row>
    <row r="292" spans="1:6">
      <c r="A292" s="94">
        <f t="shared" si="47"/>
        <v>260</v>
      </c>
      <c r="B292" s="85">
        <f t="shared" si="47"/>
        <v>45</v>
      </c>
      <c r="C292" s="487">
        <f t="shared" si="43"/>
        <v>0</v>
      </c>
      <c r="D292" s="487">
        <f t="shared" si="44"/>
        <v>0</v>
      </c>
      <c r="E292" s="279">
        <f t="shared" si="42"/>
        <v>0</v>
      </c>
      <c r="F292" s="429"/>
    </row>
    <row r="293" spans="1:6">
      <c r="A293" s="94">
        <f t="shared" si="47"/>
        <v>261</v>
      </c>
      <c r="B293" s="85">
        <f t="shared" si="47"/>
        <v>46</v>
      </c>
      <c r="C293" s="487">
        <f t="shared" si="43"/>
        <v>0</v>
      </c>
      <c r="D293" s="487">
        <f t="shared" si="44"/>
        <v>0</v>
      </c>
      <c r="E293" s="279">
        <f t="shared" si="42"/>
        <v>0</v>
      </c>
      <c r="F293" s="429"/>
    </row>
    <row r="294" spans="1:6">
      <c r="A294" s="94">
        <f t="shared" si="47"/>
        <v>262</v>
      </c>
      <c r="B294" s="85">
        <f t="shared" si="47"/>
        <v>47</v>
      </c>
      <c r="C294" s="487">
        <f t="shared" si="43"/>
        <v>0</v>
      </c>
      <c r="D294" s="487">
        <f t="shared" si="44"/>
        <v>0</v>
      </c>
      <c r="E294" s="279">
        <f t="shared" si="42"/>
        <v>0</v>
      </c>
      <c r="F294" s="429"/>
    </row>
    <row r="295" spans="1:6">
      <c r="A295" s="94">
        <f t="shared" si="47"/>
        <v>263</v>
      </c>
      <c r="B295" s="85">
        <f t="shared" si="47"/>
        <v>48</v>
      </c>
      <c r="C295" s="487">
        <f t="shared" si="43"/>
        <v>0</v>
      </c>
      <c r="D295" s="487">
        <f t="shared" si="44"/>
        <v>0</v>
      </c>
      <c r="E295" s="279">
        <f t="shared" si="42"/>
        <v>0</v>
      </c>
      <c r="F295" s="429"/>
    </row>
    <row r="296" spans="1:6">
      <c r="A296" s="94">
        <f t="shared" si="47"/>
        <v>264</v>
      </c>
      <c r="B296" s="85">
        <f t="shared" si="47"/>
        <v>49</v>
      </c>
      <c r="C296" s="487">
        <f t="shared" si="43"/>
        <v>0</v>
      </c>
      <c r="D296" s="487">
        <f t="shared" si="44"/>
        <v>0</v>
      </c>
      <c r="E296" s="279">
        <f t="shared" si="42"/>
        <v>0</v>
      </c>
      <c r="F296" s="429"/>
    </row>
    <row r="297" spans="1:6" ht="15" thickBot="1">
      <c r="A297" s="94">
        <f t="shared" si="47"/>
        <v>265</v>
      </c>
      <c r="B297" s="396">
        <f t="shared" si="47"/>
        <v>50</v>
      </c>
      <c r="C297" s="488">
        <f t="shared" si="43"/>
        <v>0</v>
      </c>
      <c r="D297" s="491">
        <f t="shared" si="44"/>
        <v>0</v>
      </c>
      <c r="E297" s="477">
        <f t="shared" si="42"/>
        <v>0</v>
      </c>
      <c r="F297" s="430"/>
    </row>
    <row r="298" spans="1:6">
      <c r="A298" s="94"/>
      <c r="B298" s="89"/>
      <c r="C298" s="67"/>
      <c r="D298" s="67"/>
      <c r="E298" s="67"/>
      <c r="F298" s="90"/>
    </row>
    <row r="299" spans="1:6">
      <c r="A299" s="94"/>
    </row>
    <row r="300" spans="1:6">
      <c r="A300" s="94"/>
    </row>
    <row r="301" spans="1:6" ht="20.100000000000001" customHeight="1">
      <c r="A301" s="94"/>
    </row>
    <row r="302" spans="1:6">
      <c r="A302" s="94"/>
    </row>
    <row r="303" spans="1:6">
      <c r="A303" s="94"/>
    </row>
  </sheetData>
  <mergeCells count="5">
    <mergeCell ref="B12:J12"/>
    <mergeCell ref="A2:J2"/>
    <mergeCell ref="A3:J3"/>
    <mergeCell ref="A4:J4"/>
    <mergeCell ref="C9:E9"/>
  </mergeCells>
  <pageMargins left="0.7" right="0.7" top="0.5" bottom="0.5" header="0.3" footer="0.3"/>
  <pageSetup scale="55" fitToHeight="0" orientation="landscape" r:id="rId1"/>
  <headerFooter>
    <oddFooter>&amp;L&amp;"Arial,Regular"&amp;10Worksheet:  &amp;A</oddFooter>
  </headerFooter>
  <rowBreaks count="4" manualBreakCount="4">
    <brk id="24" max="16383" man="1"/>
    <brk id="93" max="12" man="1"/>
    <brk id="162" max="12" man="1"/>
    <brk id="2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249977111117893"/>
    <pageSetUpPr fitToPage="1"/>
  </sheetPr>
  <dimension ref="A1:J32"/>
  <sheetViews>
    <sheetView workbookViewId="0">
      <selection activeCell="C26" sqref="C26"/>
    </sheetView>
  </sheetViews>
  <sheetFormatPr defaultColWidth="8.85546875" defaultRowHeight="12.75"/>
  <cols>
    <col min="1" max="1" width="7.85546875" style="1" bestFit="1" customWidth="1"/>
    <col min="2" max="2" width="18.140625" style="1" customWidth="1"/>
    <col min="3" max="3" width="80.7109375" style="1" customWidth="1"/>
    <col min="4" max="4" width="0.42578125" style="1" hidden="1" customWidth="1"/>
    <col min="5" max="6" width="17.7109375" style="1" customWidth="1"/>
    <col min="7" max="256" width="8.85546875" style="1"/>
    <col min="257" max="257" width="3" style="1" customWidth="1"/>
    <col min="258" max="258" width="18.140625" style="1" customWidth="1"/>
    <col min="259" max="259" width="80.7109375" style="1" customWidth="1"/>
    <col min="260" max="260" width="0" style="1" hidden="1" customWidth="1"/>
    <col min="261" max="262" width="17.7109375" style="1" customWidth="1"/>
    <col min="263" max="512" width="8.85546875" style="1"/>
    <col min="513" max="513" width="3" style="1" customWidth="1"/>
    <col min="514" max="514" width="18.140625" style="1" customWidth="1"/>
    <col min="515" max="515" width="80.7109375" style="1" customWidth="1"/>
    <col min="516" max="516" width="0" style="1" hidden="1" customWidth="1"/>
    <col min="517" max="518" width="17.7109375" style="1" customWidth="1"/>
    <col min="519" max="768" width="8.85546875" style="1"/>
    <col min="769" max="769" width="3" style="1" customWidth="1"/>
    <col min="770" max="770" width="18.140625" style="1" customWidth="1"/>
    <col min="771" max="771" width="80.7109375" style="1" customWidth="1"/>
    <col min="772" max="772" width="0" style="1" hidden="1" customWidth="1"/>
    <col min="773" max="774" width="17.7109375" style="1" customWidth="1"/>
    <col min="775" max="1024" width="8.85546875" style="1"/>
    <col min="1025" max="1025" width="3" style="1" customWidth="1"/>
    <col min="1026" max="1026" width="18.140625" style="1" customWidth="1"/>
    <col min="1027" max="1027" width="80.7109375" style="1" customWidth="1"/>
    <col min="1028" max="1028" width="0" style="1" hidden="1" customWidth="1"/>
    <col min="1029" max="1030" width="17.7109375" style="1" customWidth="1"/>
    <col min="1031" max="1280" width="8.85546875" style="1"/>
    <col min="1281" max="1281" width="3" style="1" customWidth="1"/>
    <col min="1282" max="1282" width="18.140625" style="1" customWidth="1"/>
    <col min="1283" max="1283" width="80.7109375" style="1" customWidth="1"/>
    <col min="1284" max="1284" width="0" style="1" hidden="1" customWidth="1"/>
    <col min="1285" max="1286" width="17.7109375" style="1" customWidth="1"/>
    <col min="1287" max="1536" width="8.85546875" style="1"/>
    <col min="1537" max="1537" width="3" style="1" customWidth="1"/>
    <col min="1538" max="1538" width="18.140625" style="1" customWidth="1"/>
    <col min="1539" max="1539" width="80.7109375" style="1" customWidth="1"/>
    <col min="1540" max="1540" width="0" style="1" hidden="1" customWidth="1"/>
    <col min="1541" max="1542" width="17.7109375" style="1" customWidth="1"/>
    <col min="1543" max="1792" width="8.85546875" style="1"/>
    <col min="1793" max="1793" width="3" style="1" customWidth="1"/>
    <col min="1794" max="1794" width="18.140625" style="1" customWidth="1"/>
    <col min="1795" max="1795" width="80.7109375" style="1" customWidth="1"/>
    <col min="1796" max="1796" width="0" style="1" hidden="1" customWidth="1"/>
    <col min="1797" max="1798" width="17.7109375" style="1" customWidth="1"/>
    <col min="1799" max="2048" width="8.85546875" style="1"/>
    <col min="2049" max="2049" width="3" style="1" customWidth="1"/>
    <col min="2050" max="2050" width="18.140625" style="1" customWidth="1"/>
    <col min="2051" max="2051" width="80.7109375" style="1" customWidth="1"/>
    <col min="2052" max="2052" width="0" style="1" hidden="1" customWidth="1"/>
    <col min="2053" max="2054" width="17.7109375" style="1" customWidth="1"/>
    <col min="2055" max="2304" width="8.85546875" style="1"/>
    <col min="2305" max="2305" width="3" style="1" customWidth="1"/>
    <col min="2306" max="2306" width="18.140625" style="1" customWidth="1"/>
    <col min="2307" max="2307" width="80.7109375" style="1" customWidth="1"/>
    <col min="2308" max="2308" width="0" style="1" hidden="1" customWidth="1"/>
    <col min="2309" max="2310" width="17.7109375" style="1" customWidth="1"/>
    <col min="2311" max="2560" width="8.85546875" style="1"/>
    <col min="2561" max="2561" width="3" style="1" customWidth="1"/>
    <col min="2562" max="2562" width="18.140625" style="1" customWidth="1"/>
    <col min="2563" max="2563" width="80.7109375" style="1" customWidth="1"/>
    <col min="2564" max="2564" width="0" style="1" hidden="1" customWidth="1"/>
    <col min="2565" max="2566" width="17.7109375" style="1" customWidth="1"/>
    <col min="2567" max="2816" width="8.85546875" style="1"/>
    <col min="2817" max="2817" width="3" style="1" customWidth="1"/>
    <col min="2818" max="2818" width="18.140625" style="1" customWidth="1"/>
    <col min="2819" max="2819" width="80.7109375" style="1" customWidth="1"/>
    <col min="2820" max="2820" width="0" style="1" hidden="1" customWidth="1"/>
    <col min="2821" max="2822" width="17.7109375" style="1" customWidth="1"/>
    <col min="2823" max="3072" width="8.85546875" style="1"/>
    <col min="3073" max="3073" width="3" style="1" customWidth="1"/>
    <col min="3074" max="3074" width="18.140625" style="1" customWidth="1"/>
    <col min="3075" max="3075" width="80.7109375" style="1" customWidth="1"/>
    <col min="3076" max="3076" width="0" style="1" hidden="1" customWidth="1"/>
    <col min="3077" max="3078" width="17.7109375" style="1" customWidth="1"/>
    <col min="3079" max="3328" width="8.85546875" style="1"/>
    <col min="3329" max="3329" width="3" style="1" customWidth="1"/>
    <col min="3330" max="3330" width="18.140625" style="1" customWidth="1"/>
    <col min="3331" max="3331" width="80.7109375" style="1" customWidth="1"/>
    <col min="3332" max="3332" width="0" style="1" hidden="1" customWidth="1"/>
    <col min="3333" max="3334" width="17.7109375" style="1" customWidth="1"/>
    <col min="3335" max="3584" width="8.85546875" style="1"/>
    <col min="3585" max="3585" width="3" style="1" customWidth="1"/>
    <col min="3586" max="3586" width="18.140625" style="1" customWidth="1"/>
    <col min="3587" max="3587" width="80.7109375" style="1" customWidth="1"/>
    <col min="3588" max="3588" width="0" style="1" hidden="1" customWidth="1"/>
    <col min="3589" max="3590" width="17.7109375" style="1" customWidth="1"/>
    <col min="3591" max="3840" width="8.85546875" style="1"/>
    <col min="3841" max="3841" width="3" style="1" customWidth="1"/>
    <col min="3842" max="3842" width="18.140625" style="1" customWidth="1"/>
    <col min="3843" max="3843" width="80.7109375" style="1" customWidth="1"/>
    <col min="3844" max="3844" width="0" style="1" hidden="1" customWidth="1"/>
    <col min="3845" max="3846" width="17.7109375" style="1" customWidth="1"/>
    <col min="3847" max="4096" width="8.85546875" style="1"/>
    <col min="4097" max="4097" width="3" style="1" customWidth="1"/>
    <col min="4098" max="4098" width="18.140625" style="1" customWidth="1"/>
    <col min="4099" max="4099" width="80.7109375" style="1" customWidth="1"/>
    <col min="4100" max="4100" width="0" style="1" hidden="1" customWidth="1"/>
    <col min="4101" max="4102" width="17.7109375" style="1" customWidth="1"/>
    <col min="4103" max="4352" width="8.85546875" style="1"/>
    <col min="4353" max="4353" width="3" style="1" customWidth="1"/>
    <col min="4354" max="4354" width="18.140625" style="1" customWidth="1"/>
    <col min="4355" max="4355" width="80.7109375" style="1" customWidth="1"/>
    <col min="4356" max="4356" width="0" style="1" hidden="1" customWidth="1"/>
    <col min="4357" max="4358" width="17.7109375" style="1" customWidth="1"/>
    <col min="4359" max="4608" width="8.85546875" style="1"/>
    <col min="4609" max="4609" width="3" style="1" customWidth="1"/>
    <col min="4610" max="4610" width="18.140625" style="1" customWidth="1"/>
    <col min="4611" max="4611" width="80.7109375" style="1" customWidth="1"/>
    <col min="4612" max="4612" width="0" style="1" hidden="1" customWidth="1"/>
    <col min="4613" max="4614" width="17.7109375" style="1" customWidth="1"/>
    <col min="4615" max="4864" width="8.85546875" style="1"/>
    <col min="4865" max="4865" width="3" style="1" customWidth="1"/>
    <col min="4866" max="4866" width="18.140625" style="1" customWidth="1"/>
    <col min="4867" max="4867" width="80.7109375" style="1" customWidth="1"/>
    <col min="4868" max="4868" width="0" style="1" hidden="1" customWidth="1"/>
    <col min="4869" max="4870" width="17.7109375" style="1" customWidth="1"/>
    <col min="4871" max="5120" width="8.85546875" style="1"/>
    <col min="5121" max="5121" width="3" style="1" customWidth="1"/>
    <col min="5122" max="5122" width="18.140625" style="1" customWidth="1"/>
    <col min="5123" max="5123" width="80.7109375" style="1" customWidth="1"/>
    <col min="5124" max="5124" width="0" style="1" hidden="1" customWidth="1"/>
    <col min="5125" max="5126" width="17.7109375" style="1" customWidth="1"/>
    <col min="5127" max="5376" width="8.85546875" style="1"/>
    <col min="5377" max="5377" width="3" style="1" customWidth="1"/>
    <col min="5378" max="5378" width="18.140625" style="1" customWidth="1"/>
    <col min="5379" max="5379" width="80.7109375" style="1" customWidth="1"/>
    <col min="5380" max="5380" width="0" style="1" hidden="1" customWidth="1"/>
    <col min="5381" max="5382" width="17.7109375" style="1" customWidth="1"/>
    <col min="5383" max="5632" width="8.85546875" style="1"/>
    <col min="5633" max="5633" width="3" style="1" customWidth="1"/>
    <col min="5634" max="5634" width="18.140625" style="1" customWidth="1"/>
    <col min="5635" max="5635" width="80.7109375" style="1" customWidth="1"/>
    <col min="5636" max="5636" width="0" style="1" hidden="1" customWidth="1"/>
    <col min="5637" max="5638" width="17.7109375" style="1" customWidth="1"/>
    <col min="5639" max="5888" width="8.85546875" style="1"/>
    <col min="5889" max="5889" width="3" style="1" customWidth="1"/>
    <col min="5890" max="5890" width="18.140625" style="1" customWidth="1"/>
    <col min="5891" max="5891" width="80.7109375" style="1" customWidth="1"/>
    <col min="5892" max="5892" width="0" style="1" hidden="1" customWidth="1"/>
    <col min="5893" max="5894" width="17.7109375" style="1" customWidth="1"/>
    <col min="5895" max="6144" width="8.85546875" style="1"/>
    <col min="6145" max="6145" width="3" style="1" customWidth="1"/>
    <col min="6146" max="6146" width="18.140625" style="1" customWidth="1"/>
    <col min="6147" max="6147" width="80.7109375" style="1" customWidth="1"/>
    <col min="6148" max="6148" width="0" style="1" hidden="1" customWidth="1"/>
    <col min="6149" max="6150" width="17.7109375" style="1" customWidth="1"/>
    <col min="6151" max="6400" width="8.85546875" style="1"/>
    <col min="6401" max="6401" width="3" style="1" customWidth="1"/>
    <col min="6402" max="6402" width="18.140625" style="1" customWidth="1"/>
    <col min="6403" max="6403" width="80.7109375" style="1" customWidth="1"/>
    <col min="6404" max="6404" width="0" style="1" hidden="1" customWidth="1"/>
    <col min="6405" max="6406" width="17.7109375" style="1" customWidth="1"/>
    <col min="6407" max="6656" width="8.85546875" style="1"/>
    <col min="6657" max="6657" width="3" style="1" customWidth="1"/>
    <col min="6658" max="6658" width="18.140625" style="1" customWidth="1"/>
    <col min="6659" max="6659" width="80.7109375" style="1" customWidth="1"/>
    <col min="6660" max="6660" width="0" style="1" hidden="1" customWidth="1"/>
    <col min="6661" max="6662" width="17.7109375" style="1" customWidth="1"/>
    <col min="6663" max="6912" width="8.85546875" style="1"/>
    <col min="6913" max="6913" width="3" style="1" customWidth="1"/>
    <col min="6914" max="6914" width="18.140625" style="1" customWidth="1"/>
    <col min="6915" max="6915" width="80.7109375" style="1" customWidth="1"/>
    <col min="6916" max="6916" width="0" style="1" hidden="1" customWidth="1"/>
    <col min="6917" max="6918" width="17.7109375" style="1" customWidth="1"/>
    <col min="6919" max="7168" width="8.85546875" style="1"/>
    <col min="7169" max="7169" width="3" style="1" customWidth="1"/>
    <col min="7170" max="7170" width="18.140625" style="1" customWidth="1"/>
    <col min="7171" max="7171" width="80.7109375" style="1" customWidth="1"/>
    <col min="7172" max="7172" width="0" style="1" hidden="1" customWidth="1"/>
    <col min="7173" max="7174" width="17.7109375" style="1" customWidth="1"/>
    <col min="7175" max="7424" width="8.85546875" style="1"/>
    <col min="7425" max="7425" width="3" style="1" customWidth="1"/>
    <col min="7426" max="7426" width="18.140625" style="1" customWidth="1"/>
    <col min="7427" max="7427" width="80.7109375" style="1" customWidth="1"/>
    <col min="7428" max="7428" width="0" style="1" hidden="1" customWidth="1"/>
    <col min="7429" max="7430" width="17.7109375" style="1" customWidth="1"/>
    <col min="7431" max="7680" width="8.85546875" style="1"/>
    <col min="7681" max="7681" width="3" style="1" customWidth="1"/>
    <col min="7682" max="7682" width="18.140625" style="1" customWidth="1"/>
    <col min="7683" max="7683" width="80.7109375" style="1" customWidth="1"/>
    <col min="7684" max="7684" width="0" style="1" hidden="1" customWidth="1"/>
    <col min="7685" max="7686" width="17.7109375" style="1" customWidth="1"/>
    <col min="7687" max="7936" width="8.85546875" style="1"/>
    <col min="7937" max="7937" width="3" style="1" customWidth="1"/>
    <col min="7938" max="7938" width="18.140625" style="1" customWidth="1"/>
    <col min="7939" max="7939" width="80.7109375" style="1" customWidth="1"/>
    <col min="7940" max="7940" width="0" style="1" hidden="1" customWidth="1"/>
    <col min="7941" max="7942" width="17.7109375" style="1" customWidth="1"/>
    <col min="7943" max="8192" width="8.85546875" style="1"/>
    <col min="8193" max="8193" width="3" style="1" customWidth="1"/>
    <col min="8194" max="8194" width="18.140625" style="1" customWidth="1"/>
    <col min="8195" max="8195" width="80.7109375" style="1" customWidth="1"/>
    <col min="8196" max="8196" width="0" style="1" hidden="1" customWidth="1"/>
    <col min="8197" max="8198" width="17.7109375" style="1" customWidth="1"/>
    <col min="8199" max="8448" width="8.85546875" style="1"/>
    <col min="8449" max="8449" width="3" style="1" customWidth="1"/>
    <col min="8450" max="8450" width="18.140625" style="1" customWidth="1"/>
    <col min="8451" max="8451" width="80.7109375" style="1" customWidth="1"/>
    <col min="8452" max="8452" width="0" style="1" hidden="1" customWidth="1"/>
    <col min="8453" max="8454" width="17.7109375" style="1" customWidth="1"/>
    <col min="8455" max="8704" width="8.85546875" style="1"/>
    <col min="8705" max="8705" width="3" style="1" customWidth="1"/>
    <col min="8706" max="8706" width="18.140625" style="1" customWidth="1"/>
    <col min="8707" max="8707" width="80.7109375" style="1" customWidth="1"/>
    <col min="8708" max="8708" width="0" style="1" hidden="1" customWidth="1"/>
    <col min="8709" max="8710" width="17.7109375" style="1" customWidth="1"/>
    <col min="8711" max="8960" width="8.85546875" style="1"/>
    <col min="8961" max="8961" width="3" style="1" customWidth="1"/>
    <col min="8962" max="8962" width="18.140625" style="1" customWidth="1"/>
    <col min="8963" max="8963" width="80.7109375" style="1" customWidth="1"/>
    <col min="8964" max="8964" width="0" style="1" hidden="1" customWidth="1"/>
    <col min="8965" max="8966" width="17.7109375" style="1" customWidth="1"/>
    <col min="8967" max="9216" width="8.85546875" style="1"/>
    <col min="9217" max="9217" width="3" style="1" customWidth="1"/>
    <col min="9218" max="9218" width="18.140625" style="1" customWidth="1"/>
    <col min="9219" max="9219" width="80.7109375" style="1" customWidth="1"/>
    <col min="9220" max="9220" width="0" style="1" hidden="1" customWidth="1"/>
    <col min="9221" max="9222" width="17.7109375" style="1" customWidth="1"/>
    <col min="9223" max="9472" width="8.85546875" style="1"/>
    <col min="9473" max="9473" width="3" style="1" customWidth="1"/>
    <col min="9474" max="9474" width="18.140625" style="1" customWidth="1"/>
    <col min="9475" max="9475" width="80.7109375" style="1" customWidth="1"/>
    <col min="9476" max="9476" width="0" style="1" hidden="1" customWidth="1"/>
    <col min="9477" max="9478" width="17.7109375" style="1" customWidth="1"/>
    <col min="9479" max="9728" width="8.85546875" style="1"/>
    <col min="9729" max="9729" width="3" style="1" customWidth="1"/>
    <col min="9730" max="9730" width="18.140625" style="1" customWidth="1"/>
    <col min="9731" max="9731" width="80.7109375" style="1" customWidth="1"/>
    <col min="9732" max="9732" width="0" style="1" hidden="1" customWidth="1"/>
    <col min="9733" max="9734" width="17.7109375" style="1" customWidth="1"/>
    <col min="9735" max="9984" width="8.85546875" style="1"/>
    <col min="9985" max="9985" width="3" style="1" customWidth="1"/>
    <col min="9986" max="9986" width="18.140625" style="1" customWidth="1"/>
    <col min="9987" max="9987" width="80.7109375" style="1" customWidth="1"/>
    <col min="9988" max="9988" width="0" style="1" hidden="1" customWidth="1"/>
    <col min="9989" max="9990" width="17.7109375" style="1" customWidth="1"/>
    <col min="9991" max="10240" width="8.85546875" style="1"/>
    <col min="10241" max="10241" width="3" style="1" customWidth="1"/>
    <col min="10242" max="10242" width="18.140625" style="1" customWidth="1"/>
    <col min="10243" max="10243" width="80.7109375" style="1" customWidth="1"/>
    <col min="10244" max="10244" width="0" style="1" hidden="1" customWidth="1"/>
    <col min="10245" max="10246" width="17.7109375" style="1" customWidth="1"/>
    <col min="10247" max="10496" width="8.85546875" style="1"/>
    <col min="10497" max="10497" width="3" style="1" customWidth="1"/>
    <col min="10498" max="10498" width="18.140625" style="1" customWidth="1"/>
    <col min="10499" max="10499" width="80.7109375" style="1" customWidth="1"/>
    <col min="10500" max="10500" width="0" style="1" hidden="1" customWidth="1"/>
    <col min="10501" max="10502" width="17.7109375" style="1" customWidth="1"/>
    <col min="10503" max="10752" width="8.85546875" style="1"/>
    <col min="10753" max="10753" width="3" style="1" customWidth="1"/>
    <col min="10754" max="10754" width="18.140625" style="1" customWidth="1"/>
    <col min="10755" max="10755" width="80.7109375" style="1" customWidth="1"/>
    <col min="10756" max="10756" width="0" style="1" hidden="1" customWidth="1"/>
    <col min="10757" max="10758" width="17.7109375" style="1" customWidth="1"/>
    <col min="10759" max="11008" width="8.85546875" style="1"/>
    <col min="11009" max="11009" width="3" style="1" customWidth="1"/>
    <col min="11010" max="11010" width="18.140625" style="1" customWidth="1"/>
    <col min="11011" max="11011" width="80.7109375" style="1" customWidth="1"/>
    <col min="11012" max="11012" width="0" style="1" hidden="1" customWidth="1"/>
    <col min="11013" max="11014" width="17.7109375" style="1" customWidth="1"/>
    <col min="11015" max="11264" width="8.85546875" style="1"/>
    <col min="11265" max="11265" width="3" style="1" customWidth="1"/>
    <col min="11266" max="11266" width="18.140625" style="1" customWidth="1"/>
    <col min="11267" max="11267" width="80.7109375" style="1" customWidth="1"/>
    <col min="11268" max="11268" width="0" style="1" hidden="1" customWidth="1"/>
    <col min="11269" max="11270" width="17.7109375" style="1" customWidth="1"/>
    <col min="11271" max="11520" width="8.85546875" style="1"/>
    <col min="11521" max="11521" width="3" style="1" customWidth="1"/>
    <col min="11522" max="11522" width="18.140625" style="1" customWidth="1"/>
    <col min="11523" max="11523" width="80.7109375" style="1" customWidth="1"/>
    <col min="11524" max="11524" width="0" style="1" hidden="1" customWidth="1"/>
    <col min="11525" max="11526" width="17.7109375" style="1" customWidth="1"/>
    <col min="11527" max="11776" width="8.85546875" style="1"/>
    <col min="11777" max="11777" width="3" style="1" customWidth="1"/>
    <col min="11778" max="11778" width="18.140625" style="1" customWidth="1"/>
    <col min="11779" max="11779" width="80.7109375" style="1" customWidth="1"/>
    <col min="11780" max="11780" width="0" style="1" hidden="1" customWidth="1"/>
    <col min="11781" max="11782" width="17.7109375" style="1" customWidth="1"/>
    <col min="11783" max="12032" width="8.85546875" style="1"/>
    <col min="12033" max="12033" width="3" style="1" customWidth="1"/>
    <col min="12034" max="12034" width="18.140625" style="1" customWidth="1"/>
    <col min="12035" max="12035" width="80.7109375" style="1" customWidth="1"/>
    <col min="12036" max="12036" width="0" style="1" hidden="1" customWidth="1"/>
    <col min="12037" max="12038" width="17.7109375" style="1" customWidth="1"/>
    <col min="12039" max="12288" width="8.85546875" style="1"/>
    <col min="12289" max="12289" width="3" style="1" customWidth="1"/>
    <col min="12290" max="12290" width="18.140625" style="1" customWidth="1"/>
    <col min="12291" max="12291" width="80.7109375" style="1" customWidth="1"/>
    <col min="12292" max="12292" width="0" style="1" hidden="1" customWidth="1"/>
    <col min="12293" max="12294" width="17.7109375" style="1" customWidth="1"/>
    <col min="12295" max="12544" width="8.85546875" style="1"/>
    <col min="12545" max="12545" width="3" style="1" customWidth="1"/>
    <col min="12546" max="12546" width="18.140625" style="1" customWidth="1"/>
    <col min="12547" max="12547" width="80.7109375" style="1" customWidth="1"/>
    <col min="12548" max="12548" width="0" style="1" hidden="1" customWidth="1"/>
    <col min="12549" max="12550" width="17.7109375" style="1" customWidth="1"/>
    <col min="12551" max="12800" width="8.85546875" style="1"/>
    <col min="12801" max="12801" width="3" style="1" customWidth="1"/>
    <col min="12802" max="12802" width="18.140625" style="1" customWidth="1"/>
    <col min="12803" max="12803" width="80.7109375" style="1" customWidth="1"/>
    <col min="12804" max="12804" width="0" style="1" hidden="1" customWidth="1"/>
    <col min="12805" max="12806" width="17.7109375" style="1" customWidth="1"/>
    <col min="12807" max="13056" width="8.85546875" style="1"/>
    <col min="13057" max="13057" width="3" style="1" customWidth="1"/>
    <col min="13058" max="13058" width="18.140625" style="1" customWidth="1"/>
    <col min="13059" max="13059" width="80.7109375" style="1" customWidth="1"/>
    <col min="13060" max="13060" width="0" style="1" hidden="1" customWidth="1"/>
    <col min="13061" max="13062" width="17.7109375" style="1" customWidth="1"/>
    <col min="13063" max="13312" width="8.85546875" style="1"/>
    <col min="13313" max="13313" width="3" style="1" customWidth="1"/>
    <col min="13314" max="13314" width="18.140625" style="1" customWidth="1"/>
    <col min="13315" max="13315" width="80.7109375" style="1" customWidth="1"/>
    <col min="13316" max="13316" width="0" style="1" hidden="1" customWidth="1"/>
    <col min="13317" max="13318" width="17.7109375" style="1" customWidth="1"/>
    <col min="13319" max="13568" width="8.85546875" style="1"/>
    <col min="13569" max="13569" width="3" style="1" customWidth="1"/>
    <col min="13570" max="13570" width="18.140625" style="1" customWidth="1"/>
    <col min="13571" max="13571" width="80.7109375" style="1" customWidth="1"/>
    <col min="13572" max="13572" width="0" style="1" hidden="1" customWidth="1"/>
    <col min="13573" max="13574" width="17.7109375" style="1" customWidth="1"/>
    <col min="13575" max="13824" width="8.85546875" style="1"/>
    <col min="13825" max="13825" width="3" style="1" customWidth="1"/>
    <col min="13826" max="13826" width="18.140625" style="1" customWidth="1"/>
    <col min="13827" max="13827" width="80.7109375" style="1" customWidth="1"/>
    <col min="13828" max="13828" width="0" style="1" hidden="1" customWidth="1"/>
    <col min="13829" max="13830" width="17.7109375" style="1" customWidth="1"/>
    <col min="13831" max="14080" width="8.85546875" style="1"/>
    <col min="14081" max="14081" width="3" style="1" customWidth="1"/>
    <col min="14082" max="14082" width="18.140625" style="1" customWidth="1"/>
    <col min="14083" max="14083" width="80.7109375" style="1" customWidth="1"/>
    <col min="14084" max="14084" width="0" style="1" hidden="1" customWidth="1"/>
    <col min="14085" max="14086" width="17.7109375" style="1" customWidth="1"/>
    <col min="14087" max="14336" width="8.85546875" style="1"/>
    <col min="14337" max="14337" width="3" style="1" customWidth="1"/>
    <col min="14338" max="14338" width="18.140625" style="1" customWidth="1"/>
    <col min="14339" max="14339" width="80.7109375" style="1" customWidth="1"/>
    <col min="14340" max="14340" width="0" style="1" hidden="1" customWidth="1"/>
    <col min="14341" max="14342" width="17.7109375" style="1" customWidth="1"/>
    <col min="14343" max="14592" width="8.85546875" style="1"/>
    <col min="14593" max="14593" width="3" style="1" customWidth="1"/>
    <col min="14594" max="14594" width="18.140625" style="1" customWidth="1"/>
    <col min="14595" max="14595" width="80.7109375" style="1" customWidth="1"/>
    <col min="14596" max="14596" width="0" style="1" hidden="1" customWidth="1"/>
    <col min="14597" max="14598" width="17.7109375" style="1" customWidth="1"/>
    <col min="14599" max="14848" width="8.85546875" style="1"/>
    <col min="14849" max="14849" width="3" style="1" customWidth="1"/>
    <col min="14850" max="14850" width="18.140625" style="1" customWidth="1"/>
    <col min="14851" max="14851" width="80.7109375" style="1" customWidth="1"/>
    <col min="14852" max="14852" width="0" style="1" hidden="1" customWidth="1"/>
    <col min="14853" max="14854" width="17.7109375" style="1" customWidth="1"/>
    <col min="14855" max="15104" width="8.85546875" style="1"/>
    <col min="15105" max="15105" width="3" style="1" customWidth="1"/>
    <col min="15106" max="15106" width="18.140625" style="1" customWidth="1"/>
    <col min="15107" max="15107" width="80.7109375" style="1" customWidth="1"/>
    <col min="15108" max="15108" width="0" style="1" hidden="1" customWidth="1"/>
    <col min="15109" max="15110" width="17.7109375" style="1" customWidth="1"/>
    <col min="15111" max="15360" width="8.85546875" style="1"/>
    <col min="15361" max="15361" width="3" style="1" customWidth="1"/>
    <col min="15362" max="15362" width="18.140625" style="1" customWidth="1"/>
    <col min="15363" max="15363" width="80.7109375" style="1" customWidth="1"/>
    <col min="15364" max="15364" width="0" style="1" hidden="1" customWidth="1"/>
    <col min="15365" max="15366" width="17.7109375" style="1" customWidth="1"/>
    <col min="15367" max="15616" width="8.85546875" style="1"/>
    <col min="15617" max="15617" width="3" style="1" customWidth="1"/>
    <col min="15618" max="15618" width="18.140625" style="1" customWidth="1"/>
    <col min="15619" max="15619" width="80.7109375" style="1" customWidth="1"/>
    <col min="15620" max="15620" width="0" style="1" hidden="1" customWidth="1"/>
    <col min="15621" max="15622" width="17.7109375" style="1" customWidth="1"/>
    <col min="15623" max="15872" width="8.85546875" style="1"/>
    <col min="15873" max="15873" width="3" style="1" customWidth="1"/>
    <col min="15874" max="15874" width="18.140625" style="1" customWidth="1"/>
    <col min="15875" max="15875" width="80.7109375" style="1" customWidth="1"/>
    <col min="15876" max="15876" width="0" style="1" hidden="1" customWidth="1"/>
    <col min="15877" max="15878" width="17.7109375" style="1" customWidth="1"/>
    <col min="15879" max="16128" width="8.85546875" style="1"/>
    <col min="16129" max="16129" width="3" style="1" customWidth="1"/>
    <col min="16130" max="16130" width="18.140625" style="1" customWidth="1"/>
    <col min="16131" max="16131" width="80.7109375" style="1" customWidth="1"/>
    <col min="16132" max="16132" width="0" style="1" hidden="1" customWidth="1"/>
    <col min="16133" max="16134" width="17.7109375" style="1" customWidth="1"/>
    <col min="16135" max="16384" width="8.85546875" style="1"/>
  </cols>
  <sheetData>
    <row r="1" spans="1:10" ht="14.25">
      <c r="C1" s="45"/>
      <c r="E1" s="59" t="s">
        <v>476</v>
      </c>
      <c r="F1" s="132"/>
    </row>
    <row r="2" spans="1:10" ht="15.75">
      <c r="B2" s="439"/>
      <c r="C2" s="440" t="s">
        <v>0</v>
      </c>
      <c r="D2" s="410"/>
      <c r="E2" s="410"/>
    </row>
    <row r="3" spans="1:10" ht="15.75">
      <c r="B3" s="410"/>
      <c r="C3" s="441" t="s">
        <v>75</v>
      </c>
      <c r="D3" s="409"/>
      <c r="E3" s="410"/>
      <c r="F3" s="46"/>
    </row>
    <row r="4" spans="1:10" s="48" customFormat="1" ht="15">
      <c r="B4" s="407"/>
      <c r="C4" s="408" t="s">
        <v>618</v>
      </c>
      <c r="D4" s="409"/>
      <c r="E4" s="410"/>
    </row>
    <row r="5" spans="1:10" ht="15.75">
      <c r="B5" s="51"/>
      <c r="C5" s="50"/>
      <c r="D5" s="51"/>
      <c r="I5" s="52"/>
      <c r="J5" s="52"/>
    </row>
    <row r="6" spans="1:10" ht="12.75" customHeight="1">
      <c r="B6" s="51"/>
      <c r="C6" s="47" t="s">
        <v>139</v>
      </c>
      <c r="D6" s="53"/>
      <c r="I6" s="52"/>
      <c r="J6" s="52"/>
    </row>
    <row r="8" spans="1:10" ht="12.75" customHeight="1">
      <c r="A8" s="189" t="s">
        <v>19</v>
      </c>
      <c r="B8" s="236" t="s">
        <v>140</v>
      </c>
      <c r="C8" s="236" t="s">
        <v>17</v>
      </c>
      <c r="D8" s="48"/>
    </row>
    <row r="9" spans="1:10" ht="12.75" customHeight="1">
      <c r="B9" s="54"/>
      <c r="C9" s="54"/>
      <c r="D9" s="48"/>
    </row>
    <row r="10" spans="1:10">
      <c r="A10" s="49">
        <v>1</v>
      </c>
      <c r="B10" s="56" t="s">
        <v>258</v>
      </c>
      <c r="C10" s="57" t="s">
        <v>619</v>
      </c>
      <c r="D10" s="57"/>
      <c r="E10" s="57"/>
      <c r="F10" s="57"/>
    </row>
    <row r="11" spans="1:10" ht="12.75" customHeight="1">
      <c r="A11" s="49"/>
      <c r="B11" s="55"/>
      <c r="C11" s="57"/>
      <c r="D11" s="48"/>
    </row>
    <row r="12" spans="1:10" ht="12.75" customHeight="1">
      <c r="A12" s="93">
        <f>A10+1</f>
        <v>2</v>
      </c>
      <c r="B12" s="93" t="s">
        <v>202</v>
      </c>
      <c r="C12" s="57" t="s">
        <v>259</v>
      </c>
      <c r="D12" s="48"/>
    </row>
    <row r="13" spans="1:10" ht="12.75" customHeight="1">
      <c r="A13" s="93"/>
      <c r="B13" s="55"/>
      <c r="C13" s="57"/>
      <c r="D13" s="48"/>
    </row>
    <row r="14" spans="1:10" ht="12.75" customHeight="1">
      <c r="A14" s="93">
        <f>A12+1</f>
        <v>3</v>
      </c>
      <c r="B14" s="49" t="s">
        <v>119</v>
      </c>
      <c r="C14" s="1" t="s">
        <v>118</v>
      </c>
      <c r="D14" s="48"/>
    </row>
    <row r="15" spans="1:10" ht="12.75" customHeight="1">
      <c r="A15" s="49"/>
      <c r="B15" s="49"/>
      <c r="D15" s="48"/>
    </row>
    <row r="16" spans="1:10" ht="12.75" customHeight="1">
      <c r="A16" s="93">
        <f>A14+1</f>
        <v>4</v>
      </c>
      <c r="B16" s="49" t="s">
        <v>123</v>
      </c>
      <c r="C16" s="1" t="s">
        <v>260</v>
      </c>
      <c r="D16" s="48"/>
    </row>
    <row r="17" spans="1:6" ht="12.75" customHeight="1">
      <c r="A17" s="49"/>
      <c r="B17" s="49"/>
      <c r="D17" s="48"/>
    </row>
    <row r="18" spans="1:6" ht="12.75" customHeight="1">
      <c r="A18" s="93">
        <f>A16+1</f>
        <v>5</v>
      </c>
      <c r="B18" s="49" t="s">
        <v>136</v>
      </c>
      <c r="C18" s="1" t="s">
        <v>275</v>
      </c>
      <c r="D18" s="48"/>
    </row>
    <row r="19" spans="1:6" ht="12.75" customHeight="1">
      <c r="A19" s="49"/>
      <c r="B19" s="49"/>
      <c r="D19" s="48"/>
    </row>
    <row r="20" spans="1:6" ht="12.75" customHeight="1">
      <c r="A20" s="93">
        <f>A18+1</f>
        <v>6</v>
      </c>
      <c r="B20" s="49" t="s">
        <v>141</v>
      </c>
      <c r="C20" s="1" t="s">
        <v>356</v>
      </c>
      <c r="D20" s="48"/>
    </row>
    <row r="21" spans="1:6" ht="12.75" customHeight="1">
      <c r="A21" s="49"/>
      <c r="B21" s="49"/>
      <c r="D21" s="48"/>
    </row>
    <row r="22" spans="1:6" ht="15.75" customHeight="1">
      <c r="A22" s="93">
        <f>A20+1</f>
        <v>7</v>
      </c>
      <c r="B22" s="49" t="s">
        <v>266</v>
      </c>
      <c r="C22" s="1" t="s">
        <v>290</v>
      </c>
      <c r="D22" s="48"/>
    </row>
    <row r="23" spans="1:6" ht="12.75" customHeight="1">
      <c r="A23" s="49"/>
      <c r="B23" s="49"/>
      <c r="D23" s="48"/>
    </row>
    <row r="24" spans="1:6" ht="12.75" customHeight="1">
      <c r="A24" s="93">
        <f>A22+1</f>
        <v>8</v>
      </c>
      <c r="B24" s="49" t="s">
        <v>142</v>
      </c>
      <c r="C24" s="1" t="s">
        <v>278</v>
      </c>
      <c r="D24" s="49"/>
      <c r="F24" s="49"/>
    </row>
    <row r="25" spans="1:6" ht="12.75" customHeight="1">
      <c r="A25" s="93"/>
      <c r="B25" s="49"/>
      <c r="D25" s="48"/>
    </row>
    <row r="26" spans="1:6" ht="12.75" customHeight="1">
      <c r="A26" s="49">
        <f>A24+1</f>
        <v>9</v>
      </c>
      <c r="B26" s="49" t="s">
        <v>143</v>
      </c>
      <c r="C26" s="1" t="s">
        <v>150</v>
      </c>
      <c r="D26" s="48"/>
    </row>
    <row r="27" spans="1:6" ht="12.75" customHeight="1">
      <c r="A27" s="49"/>
      <c r="B27" s="49"/>
      <c r="D27" s="48"/>
    </row>
    <row r="28" spans="1:6" ht="12.75" customHeight="1">
      <c r="A28" s="49">
        <f>A26+1</f>
        <v>10</v>
      </c>
      <c r="B28" s="49" t="s">
        <v>144</v>
      </c>
      <c r="C28" s="1" t="s">
        <v>245</v>
      </c>
    </row>
    <row r="29" spans="1:6" ht="12.75" customHeight="1">
      <c r="A29" s="49"/>
      <c r="B29" s="49"/>
    </row>
    <row r="30" spans="1:6" ht="12.75" customHeight="1">
      <c r="A30" s="49">
        <f>A28+1</f>
        <v>11</v>
      </c>
      <c r="B30" s="58" t="s">
        <v>145</v>
      </c>
      <c r="C30" s="1" t="s">
        <v>272</v>
      </c>
    </row>
    <row r="31" spans="1:6">
      <c r="B31" s="49"/>
    </row>
    <row r="32" spans="1:6">
      <c r="A32" s="49">
        <v>12</v>
      </c>
      <c r="B32" s="49" t="s">
        <v>580</v>
      </c>
      <c r="C32" s="1" t="s">
        <v>582</v>
      </c>
    </row>
  </sheetData>
  <phoneticPr fontId="65" type="noConversion"/>
  <pageMargins left="0.27" right="0.25" top="0.65" bottom="0.35" header="0.5" footer="0.22"/>
  <pageSetup scale="71" orientation="portrait" r:id="rId1"/>
  <headerFooter alignWithMargins="0">
    <oddFooter>&amp;L&amp;"Arial,Regular"&amp;10Worksheet:  &amp;A</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L59"/>
  <sheetViews>
    <sheetView workbookViewId="0">
      <selection activeCell="J18" sqref="J18"/>
    </sheetView>
  </sheetViews>
  <sheetFormatPr defaultColWidth="8.85546875" defaultRowHeight="12.6" customHeight="1"/>
  <cols>
    <col min="1" max="1" width="9.42578125" style="185" customWidth="1"/>
    <col min="2" max="2" width="8.42578125" style="185" customWidth="1"/>
    <col min="3" max="3" width="8.85546875" style="185"/>
    <col min="4" max="4" width="59.85546875" style="185" customWidth="1"/>
    <col min="5" max="5" width="24.42578125" style="185" customWidth="1"/>
    <col min="6" max="6" width="14.7109375" style="185" customWidth="1"/>
    <col min="7" max="7" width="14.85546875" style="185" customWidth="1"/>
    <col min="8" max="8" width="8.85546875" style="185"/>
    <col min="9" max="9" width="14.5703125" style="185" customWidth="1"/>
    <col min="10" max="10" width="12.7109375" style="185" bestFit="1" customWidth="1"/>
    <col min="11" max="16384" width="8.85546875" style="185"/>
  </cols>
  <sheetData>
    <row r="1" spans="1:12" ht="12.6" customHeight="1">
      <c r="G1" s="133" t="s">
        <v>476</v>
      </c>
    </row>
    <row r="2" spans="1:12" ht="12.6" customHeight="1">
      <c r="A2" s="573" t="str">
        <f>Index!C2</f>
        <v>Formula-based Rate Template</v>
      </c>
      <c r="B2" s="573"/>
      <c r="C2" s="573"/>
      <c r="D2" s="573"/>
      <c r="E2" s="573"/>
      <c r="F2" s="573"/>
      <c r="G2" s="573"/>
    </row>
    <row r="3" spans="1:12" ht="12.6" customHeight="1">
      <c r="A3" s="573" t="str">
        <f>Index!C3</f>
        <v>City Utilities of Springfield, MO</v>
      </c>
      <c r="B3" s="573"/>
      <c r="C3" s="573"/>
      <c r="D3" s="573"/>
      <c r="E3" s="573"/>
      <c r="F3" s="573"/>
      <c r="G3" s="573"/>
      <c r="H3" s="5"/>
    </row>
    <row r="4" spans="1:12" ht="12.6" customHeight="1">
      <c r="A4" s="570" t="str">
        <f>Index!C4</f>
        <v>Using Fiscal Year 2020 Actual Financial &amp; Operating Data for Southwest Power Pool (SPP) Rates Effective 04/01/2021</v>
      </c>
      <c r="B4" s="570"/>
      <c r="C4" s="570"/>
      <c r="D4" s="570"/>
      <c r="E4" s="570"/>
      <c r="F4" s="570"/>
      <c r="G4" s="570"/>
    </row>
    <row r="5" spans="1:12" ht="12.6" customHeight="1">
      <c r="A5" s="114"/>
      <c r="B5" s="114"/>
      <c r="C5" s="114"/>
      <c r="D5" s="114"/>
      <c r="E5" s="114"/>
      <c r="F5" s="114"/>
      <c r="G5" s="114"/>
    </row>
    <row r="6" spans="1:12" ht="17.25" customHeight="1">
      <c r="A6" s="571" t="s">
        <v>619</v>
      </c>
      <c r="B6" s="571"/>
      <c r="C6" s="571"/>
      <c r="D6" s="571"/>
      <c r="E6" s="571"/>
      <c r="F6" s="571"/>
      <c r="G6" s="571"/>
    </row>
    <row r="7" spans="1:12" ht="10.5" customHeight="1">
      <c r="A7" s="214"/>
      <c r="B7" s="214"/>
      <c r="C7" s="214"/>
      <c r="D7" s="214"/>
      <c r="E7" s="214"/>
      <c r="F7" s="214"/>
      <c r="G7" s="214"/>
    </row>
    <row r="8" spans="1:12" ht="10.5" customHeight="1">
      <c r="A8" s="214"/>
      <c r="B8" s="214"/>
      <c r="C8" s="214"/>
      <c r="D8" s="214"/>
      <c r="E8" s="214"/>
      <c r="F8" s="214"/>
      <c r="G8" s="214"/>
    </row>
    <row r="9" spans="1:12" ht="18" customHeight="1">
      <c r="A9" s="232" t="s">
        <v>503</v>
      </c>
      <c r="B9" s="232" t="s">
        <v>416</v>
      </c>
      <c r="C9" s="232" t="s">
        <v>417</v>
      </c>
      <c r="D9" s="232" t="s">
        <v>418</v>
      </c>
      <c r="E9" s="232" t="s">
        <v>419</v>
      </c>
      <c r="F9" s="232" t="s">
        <v>420</v>
      </c>
      <c r="G9" s="232" t="s">
        <v>421</v>
      </c>
    </row>
    <row r="10" spans="1:12" ht="12.6" customHeight="1">
      <c r="A10" s="115"/>
      <c r="B10" s="115"/>
      <c r="C10" s="115"/>
      <c r="D10" s="115"/>
      <c r="E10" s="115"/>
      <c r="F10" s="115"/>
      <c r="G10" s="115"/>
    </row>
    <row r="11" spans="1:12" ht="30">
      <c r="A11" s="237" t="s">
        <v>19</v>
      </c>
      <c r="B11" s="237" t="s">
        <v>18</v>
      </c>
      <c r="C11" s="572" t="s">
        <v>17</v>
      </c>
      <c r="D11" s="572"/>
      <c r="E11" s="237" t="s">
        <v>16</v>
      </c>
      <c r="F11" s="238"/>
      <c r="G11" s="239" t="s">
        <v>146</v>
      </c>
      <c r="I11" s="121"/>
    </row>
    <row r="12" spans="1:12" ht="12.6" customHeight="1">
      <c r="A12" s="97"/>
      <c r="B12" s="6" t="s">
        <v>76</v>
      </c>
      <c r="C12" s="6"/>
      <c r="D12" s="6"/>
      <c r="E12" s="6"/>
      <c r="F12" s="6"/>
      <c r="G12" s="97"/>
      <c r="H12" s="97"/>
      <c r="I12" s="121"/>
    </row>
    <row r="13" spans="1:12" ht="12.6" customHeight="1">
      <c r="A13" s="7">
        <v>1</v>
      </c>
      <c r="B13" s="8"/>
      <c r="C13" s="8" t="s">
        <v>14</v>
      </c>
      <c r="D13" s="8"/>
      <c r="E13" s="8" t="s">
        <v>423</v>
      </c>
      <c r="F13" s="97"/>
      <c r="G13" s="378">
        <f>ATRR!I35</f>
        <v>19078523</v>
      </c>
      <c r="H13" s="97"/>
      <c r="I13" s="306"/>
    </row>
    <row r="14" spans="1:12" ht="12.6" customHeight="1">
      <c r="A14" s="186"/>
      <c r="B14" s="97"/>
      <c r="C14" s="8" t="s">
        <v>77</v>
      </c>
      <c r="D14" s="8"/>
      <c r="E14" s="8"/>
      <c r="F14" s="8"/>
      <c r="G14" s="187"/>
      <c r="H14" s="97"/>
      <c r="I14" s="121"/>
    </row>
    <row r="15" spans="1:12" ht="12.6" customHeight="1">
      <c r="A15" s="7">
        <v>2</v>
      </c>
      <c r="B15" s="10">
        <v>456</v>
      </c>
      <c r="C15" s="11" t="s">
        <v>599</v>
      </c>
      <c r="D15" s="8"/>
      <c r="E15" s="8" t="s">
        <v>147</v>
      </c>
      <c r="F15" s="353">
        <v>-443643</v>
      </c>
      <c r="G15" s="187"/>
      <c r="I15" s="492"/>
      <c r="J15" s="348"/>
      <c r="K15" s="348"/>
      <c r="L15" s="348"/>
    </row>
    <row r="16" spans="1:12" ht="12.6" customHeight="1">
      <c r="A16" s="7">
        <v>3</v>
      </c>
      <c r="B16" s="10">
        <v>456</v>
      </c>
      <c r="C16" s="11" t="s">
        <v>296</v>
      </c>
      <c r="D16" s="8"/>
      <c r="E16" s="8" t="s">
        <v>148</v>
      </c>
      <c r="F16" s="379">
        <f>-1500*12</f>
        <v>-18000</v>
      </c>
      <c r="G16" s="187"/>
      <c r="H16" s="97"/>
      <c r="I16" s="122"/>
      <c r="J16" s="348"/>
      <c r="K16" s="348"/>
    </row>
    <row r="17" spans="1:10" ht="12.6" customHeight="1">
      <c r="A17" s="7">
        <v>4</v>
      </c>
      <c r="B17" s="10" t="s">
        <v>88</v>
      </c>
      <c r="C17" s="11" t="s">
        <v>78</v>
      </c>
      <c r="D17" s="8"/>
      <c r="E17" s="8" t="s">
        <v>422</v>
      </c>
      <c r="F17" s="380">
        <f>'Worksheet G'!H25</f>
        <v>-12522</v>
      </c>
      <c r="G17" s="187"/>
      <c r="H17" s="97"/>
      <c r="I17" s="123"/>
    </row>
    <row r="18" spans="1:10" ht="12.6" customHeight="1">
      <c r="A18" s="7">
        <v>5</v>
      </c>
      <c r="B18" s="10"/>
      <c r="C18" s="12" t="s">
        <v>79</v>
      </c>
      <c r="D18" s="8"/>
      <c r="E18" s="8" t="s">
        <v>451</v>
      </c>
      <c r="F18" s="97"/>
      <c r="G18" s="212">
        <f>SUM(F15:F17)</f>
        <v>-474165</v>
      </c>
      <c r="H18" s="97"/>
      <c r="I18" s="123"/>
    </row>
    <row r="19" spans="1:10" ht="12.6" customHeight="1">
      <c r="A19" s="7">
        <v>6</v>
      </c>
      <c r="B19" s="8"/>
      <c r="C19" s="8" t="s">
        <v>2</v>
      </c>
      <c r="D19" s="8"/>
      <c r="E19" s="8" t="s">
        <v>512</v>
      </c>
      <c r="F19" s="97"/>
      <c r="G19" s="42">
        <f>G18+G13</f>
        <v>18604358</v>
      </c>
      <c r="H19" s="97"/>
    </row>
    <row r="20" spans="1:10" ht="12.6" customHeight="1">
      <c r="A20" s="7"/>
      <c r="B20" s="8"/>
      <c r="C20" s="8"/>
      <c r="D20" s="8"/>
      <c r="E20" s="8"/>
      <c r="F20" s="97"/>
      <c r="G20" s="9"/>
      <c r="H20" s="97"/>
    </row>
    <row r="21" spans="1:10" ht="12.6" customHeight="1">
      <c r="A21" s="7">
        <v>7</v>
      </c>
      <c r="B21" s="8"/>
      <c r="C21" s="8" t="s">
        <v>550</v>
      </c>
      <c r="D21" s="97"/>
      <c r="E21" s="8" t="s">
        <v>507</v>
      </c>
      <c r="F21" s="97"/>
      <c r="G21" s="377">
        <f>-'Worksheet I'!L19</f>
        <v>-993635</v>
      </c>
      <c r="H21" s="97"/>
    </row>
    <row r="22" spans="1:10" ht="12.6" customHeight="1">
      <c r="A22" s="505" t="s">
        <v>577</v>
      </c>
      <c r="B22" s="506"/>
      <c r="C22" s="506" t="s">
        <v>583</v>
      </c>
      <c r="D22" s="507"/>
      <c r="E22" s="506" t="s">
        <v>511</v>
      </c>
      <c r="F22" s="508"/>
      <c r="G22" s="509">
        <f>G21+G19</f>
        <v>17610723</v>
      </c>
      <c r="H22" s="97"/>
    </row>
    <row r="23" spans="1:10" ht="12.6" customHeight="1">
      <c r="A23" s="505" t="s">
        <v>584</v>
      </c>
      <c r="B23" s="506"/>
      <c r="C23" s="506" t="s">
        <v>578</v>
      </c>
      <c r="D23" s="507"/>
      <c r="E23" s="506" t="s">
        <v>579</v>
      </c>
      <c r="F23" s="508"/>
      <c r="G23" s="510">
        <f>-'Worksheet J'!J19</f>
        <v>-682034</v>
      </c>
      <c r="H23" s="97"/>
      <c r="I23" s="554"/>
    </row>
    <row r="24" spans="1:10" ht="12.6" customHeight="1" thickBot="1">
      <c r="A24" s="7">
        <v>8</v>
      </c>
      <c r="B24" s="97"/>
      <c r="C24" s="6" t="s">
        <v>80</v>
      </c>
      <c r="D24" s="97"/>
      <c r="E24" s="8" t="s">
        <v>585</v>
      </c>
      <c r="F24" s="97"/>
      <c r="G24" s="332">
        <f>G22+G23</f>
        <v>16928689</v>
      </c>
      <c r="H24" s="97"/>
      <c r="I24" s="555"/>
      <c r="J24" s="553"/>
    </row>
    <row r="25" spans="1:10" ht="12.6" customHeight="1" thickTop="1">
      <c r="A25" s="7"/>
      <c r="B25" s="97"/>
      <c r="C25" s="6"/>
      <c r="D25" s="97"/>
      <c r="E25" s="8"/>
      <c r="F25" s="97"/>
      <c r="G25" s="14"/>
      <c r="H25" s="97"/>
      <c r="I25" s="554"/>
    </row>
    <row r="26" spans="1:10" ht="12.6" customHeight="1">
      <c r="A26" s="186"/>
      <c r="B26" s="6" t="s">
        <v>81</v>
      </c>
      <c r="C26" s="6"/>
      <c r="D26" s="6"/>
      <c r="E26" s="8"/>
      <c r="F26" s="97"/>
      <c r="G26" s="15"/>
      <c r="H26" s="97"/>
    </row>
    <row r="27" spans="1:10" ht="12.6" customHeight="1">
      <c r="A27" s="186"/>
      <c r="C27" s="6" t="s">
        <v>82</v>
      </c>
      <c r="D27" s="6"/>
      <c r="E27" s="8"/>
      <c r="F27" s="97"/>
      <c r="G27" s="15"/>
      <c r="H27" s="97"/>
    </row>
    <row r="28" spans="1:10" ht="12.6" customHeight="1">
      <c r="A28" s="7">
        <v>9</v>
      </c>
      <c r="B28" s="8"/>
      <c r="C28" s="8" t="s">
        <v>83</v>
      </c>
      <c r="D28" s="97"/>
      <c r="E28" s="8" t="s">
        <v>424</v>
      </c>
      <c r="F28" s="97"/>
      <c r="G28" s="385">
        <f>ROUND('Worksheet A'!$C$28/1000,0)</f>
        <v>527</v>
      </c>
      <c r="H28" s="16" t="s">
        <v>137</v>
      </c>
    </row>
    <row r="29" spans="1:10" ht="12.6" customHeight="1">
      <c r="A29" s="186"/>
      <c r="B29" s="6" t="s">
        <v>84</v>
      </c>
      <c r="C29" s="6"/>
      <c r="D29" s="6"/>
      <c r="E29" s="8"/>
      <c r="F29" s="97"/>
      <c r="G29" s="15"/>
      <c r="H29" s="97"/>
    </row>
    <row r="30" spans="1:10" ht="12.6" customHeight="1">
      <c r="A30" s="7">
        <v>10</v>
      </c>
      <c r="B30" s="8"/>
      <c r="C30" s="8" t="s">
        <v>85</v>
      </c>
      <c r="D30" s="97"/>
      <c r="E30" s="8" t="s">
        <v>270</v>
      </c>
      <c r="F30" s="97"/>
      <c r="G30" s="17">
        <f>G24/G28/1000</f>
        <v>32.119999999999997</v>
      </c>
      <c r="H30" s="97"/>
      <c r="I30" s="563"/>
    </row>
    <row r="31" spans="1:10" ht="12.6" customHeight="1">
      <c r="A31" s="7">
        <v>11</v>
      </c>
      <c r="B31" s="8"/>
      <c r="C31" s="8" t="s">
        <v>86</v>
      </c>
      <c r="D31" s="97"/>
      <c r="E31" s="8" t="s">
        <v>362</v>
      </c>
      <c r="F31" s="97"/>
      <c r="G31" s="17">
        <f>ROUND(G30/12,2)</f>
        <v>2.68</v>
      </c>
      <c r="H31" s="97"/>
    </row>
    <row r="32" spans="1:10" ht="12.6" customHeight="1">
      <c r="A32" s="7">
        <v>12</v>
      </c>
      <c r="B32" s="8"/>
      <c r="C32" s="8" t="s">
        <v>87</v>
      </c>
      <c r="D32" s="97"/>
      <c r="E32" s="8" t="s">
        <v>363</v>
      </c>
      <c r="F32" s="97"/>
      <c r="G32" s="113">
        <f>ROUND(G30/52,4)</f>
        <v>0.61770000000000003</v>
      </c>
      <c r="H32" s="97"/>
    </row>
    <row r="33" spans="1:8" ht="12.6" customHeight="1">
      <c r="A33" s="7">
        <v>13</v>
      </c>
      <c r="B33" s="8"/>
      <c r="C33" s="8" t="s">
        <v>267</v>
      </c>
      <c r="D33" s="97"/>
      <c r="E33" s="8" t="s">
        <v>364</v>
      </c>
      <c r="F33" s="97"/>
      <c r="G33" s="113">
        <f>ROUND(G32/5,4)</f>
        <v>0.1235</v>
      </c>
      <c r="H33" s="97"/>
    </row>
    <row r="34" spans="1:8" ht="12.6" customHeight="1">
      <c r="A34" s="7">
        <v>14</v>
      </c>
      <c r="B34" s="8"/>
      <c r="C34" s="8" t="s">
        <v>268</v>
      </c>
      <c r="D34" s="97"/>
      <c r="E34" s="8" t="s">
        <v>364</v>
      </c>
      <c r="F34" s="97"/>
      <c r="G34" s="113">
        <f>ROUND(G32/5,4)</f>
        <v>0.1235</v>
      </c>
      <c r="H34" s="97"/>
    </row>
    <row r="35" spans="1:8" ht="12.6" customHeight="1">
      <c r="A35" s="7">
        <v>15</v>
      </c>
      <c r="B35" s="8"/>
      <c r="C35" s="8" t="s">
        <v>269</v>
      </c>
      <c r="D35" s="97"/>
      <c r="E35" s="8" t="s">
        <v>365</v>
      </c>
      <c r="F35" s="97"/>
      <c r="G35" s="18">
        <f>ROUND(G34/16,5)</f>
        <v>7.7200000000000003E-3</v>
      </c>
      <c r="H35" s="97"/>
    </row>
    <row r="36" spans="1:8" ht="12.6" customHeight="1">
      <c r="A36" s="7"/>
      <c r="B36" s="8"/>
      <c r="C36" s="8"/>
      <c r="D36" s="97"/>
      <c r="E36" s="8"/>
      <c r="F36" s="97"/>
      <c r="G36" s="18"/>
      <c r="H36" s="97"/>
    </row>
    <row r="37" spans="1:8" ht="12.6" customHeight="1">
      <c r="A37" s="7"/>
      <c r="B37" s="6"/>
      <c r="C37" s="6"/>
      <c r="D37" s="97"/>
      <c r="E37" s="8"/>
      <c r="F37" s="97"/>
      <c r="G37" s="18"/>
      <c r="H37" s="97"/>
    </row>
    <row r="38" spans="1:8" ht="12.6" customHeight="1">
      <c r="A38" s="7"/>
      <c r="B38" s="6" t="s">
        <v>298</v>
      </c>
      <c r="C38" s="8"/>
      <c r="D38" s="97"/>
      <c r="E38" s="8"/>
      <c r="F38" s="97"/>
      <c r="G38" s="121"/>
      <c r="H38" s="97"/>
    </row>
    <row r="39" spans="1:8" ht="12.6" customHeight="1">
      <c r="A39" s="7">
        <v>16</v>
      </c>
      <c r="B39" s="6"/>
      <c r="C39" s="25" t="s">
        <v>386</v>
      </c>
      <c r="D39" s="27"/>
      <c r="E39" s="19" t="s">
        <v>425</v>
      </c>
      <c r="F39" s="97"/>
      <c r="G39" s="378">
        <f>'Worksheet C'!F18</f>
        <v>1369925</v>
      </c>
      <c r="H39" s="97"/>
    </row>
    <row r="40" spans="1:8" ht="12.6" customHeight="1">
      <c r="A40" s="7">
        <v>17</v>
      </c>
      <c r="B40" s="6"/>
      <c r="C40" s="19" t="s">
        <v>301</v>
      </c>
      <c r="D40" s="19"/>
      <c r="E40" s="9"/>
      <c r="F40" s="97"/>
      <c r="G40" s="386">
        <v>62699</v>
      </c>
      <c r="H40" s="187"/>
    </row>
    <row r="41" spans="1:8" ht="12.6" customHeight="1">
      <c r="A41" s="7">
        <v>18</v>
      </c>
      <c r="B41" s="6"/>
      <c r="C41" s="19" t="s">
        <v>2</v>
      </c>
      <c r="D41" s="19"/>
      <c r="E41" s="9" t="s">
        <v>452</v>
      </c>
      <c r="F41" s="97"/>
      <c r="G41" s="283">
        <f>G39-G40</f>
        <v>1307226</v>
      </c>
      <c r="H41" s="97"/>
    </row>
    <row r="42" spans="1:8" ht="12.6" customHeight="1">
      <c r="A42" s="7">
        <v>19</v>
      </c>
      <c r="B42" s="6"/>
      <c r="C42" s="19" t="s">
        <v>302</v>
      </c>
      <c r="D42" s="19"/>
      <c r="E42" s="9" t="s">
        <v>453</v>
      </c>
      <c r="F42" s="97"/>
      <c r="G42" s="283">
        <f>G41/0.97*0.03</f>
        <v>40430</v>
      </c>
      <c r="H42" s="97"/>
    </row>
    <row r="43" spans="1:8" ht="12.6" customHeight="1" thickBot="1">
      <c r="A43" s="7">
        <v>20</v>
      </c>
      <c r="B43" s="6"/>
      <c r="C43" s="8" t="s">
        <v>299</v>
      </c>
      <c r="D43" s="97"/>
      <c r="E43" s="8" t="s">
        <v>454</v>
      </c>
      <c r="F43" s="97"/>
      <c r="G43" s="326">
        <f>SUM(G41:G42)</f>
        <v>1347656</v>
      </c>
      <c r="H43" s="97"/>
    </row>
    <row r="44" spans="1:8" ht="12.6" customHeight="1" thickTop="1">
      <c r="A44" s="7"/>
      <c r="B44" s="6" t="s">
        <v>300</v>
      </c>
      <c r="C44" s="8"/>
      <c r="D44" s="97"/>
      <c r="E44" s="8"/>
      <c r="F44" s="97"/>
      <c r="G44" s="121"/>
    </row>
    <row r="45" spans="1:8" ht="12.6" customHeight="1">
      <c r="A45" s="7"/>
      <c r="B45" s="6"/>
      <c r="C45" s="8"/>
      <c r="D45" s="97"/>
      <c r="E45" s="8"/>
      <c r="F45" s="97"/>
      <c r="G45" s="121"/>
      <c r="H45" s="97"/>
    </row>
    <row r="46" spans="1:8" ht="12.6" customHeight="1">
      <c r="A46" s="7">
        <v>21</v>
      </c>
      <c r="B46" s="6"/>
      <c r="C46" s="8" t="s">
        <v>83</v>
      </c>
      <c r="D46" s="97"/>
      <c r="E46" s="8" t="s">
        <v>424</v>
      </c>
      <c r="F46" s="97"/>
      <c r="G46" s="385">
        <f>ROUND('Worksheet A'!$C$28/1000,0)</f>
        <v>527</v>
      </c>
      <c r="H46" s="16" t="s">
        <v>137</v>
      </c>
    </row>
    <row r="47" spans="1:8" ht="12.6" customHeight="1">
      <c r="A47" s="7"/>
      <c r="B47" s="6"/>
      <c r="C47" s="8"/>
      <c r="D47" s="97"/>
      <c r="E47" s="8"/>
      <c r="F47" s="97"/>
      <c r="G47" s="121"/>
      <c r="H47" s="97"/>
    </row>
    <row r="48" spans="1:8" ht="12.6" customHeight="1">
      <c r="A48" s="7">
        <v>22</v>
      </c>
      <c r="B48" s="6"/>
      <c r="C48" s="8" t="s">
        <v>85</v>
      </c>
      <c r="D48" s="97"/>
      <c r="E48" s="8" t="s">
        <v>382</v>
      </c>
      <c r="F48" s="97"/>
      <c r="G48" s="122">
        <f>G43/G46/1000</f>
        <v>2.56</v>
      </c>
      <c r="H48" s="97"/>
    </row>
    <row r="49" spans="1:8" ht="12.6" customHeight="1">
      <c r="A49" s="7">
        <v>23</v>
      </c>
      <c r="B49" s="6"/>
      <c r="C49" s="8" t="s">
        <v>86</v>
      </c>
      <c r="D49" s="97"/>
      <c r="E49" s="8" t="s">
        <v>383</v>
      </c>
      <c r="F49" s="97"/>
      <c r="G49" s="122">
        <f>G48/12</f>
        <v>0.21</v>
      </c>
      <c r="H49" s="97"/>
    </row>
    <row r="50" spans="1:8" ht="12.6" customHeight="1">
      <c r="A50" s="7">
        <v>24</v>
      </c>
      <c r="B50" s="6"/>
      <c r="C50" s="8" t="s">
        <v>87</v>
      </c>
      <c r="D50" s="97"/>
      <c r="E50" s="8" t="s">
        <v>384</v>
      </c>
      <c r="F50" s="97"/>
      <c r="G50" s="123">
        <f>G48/52</f>
        <v>4.9200000000000001E-2</v>
      </c>
      <c r="H50" s="97"/>
    </row>
    <row r="51" spans="1:8" ht="12.6" customHeight="1">
      <c r="A51" s="7">
        <v>25</v>
      </c>
      <c r="B51" s="6"/>
      <c r="C51" s="8" t="s">
        <v>267</v>
      </c>
      <c r="D51" s="97"/>
      <c r="E51" s="8" t="s">
        <v>385</v>
      </c>
      <c r="F51" s="97"/>
      <c r="G51" s="123">
        <f>G50/5</f>
        <v>9.7999999999999997E-3</v>
      </c>
      <c r="H51" s="97"/>
    </row>
    <row r="52" spans="1:8" ht="12.6" customHeight="1">
      <c r="B52" s="97"/>
      <c r="C52" s="188"/>
      <c r="D52" s="188"/>
      <c r="E52" s="188"/>
      <c r="F52" s="188"/>
      <c r="G52" s="97"/>
      <c r="H52" s="97"/>
    </row>
    <row r="53" spans="1:8" ht="12.6" customHeight="1">
      <c r="A53" s="7">
        <v>26</v>
      </c>
      <c r="B53" s="97" t="s">
        <v>147</v>
      </c>
      <c r="C53" s="97" t="s">
        <v>596</v>
      </c>
      <c r="D53" s="188"/>
      <c r="E53" s="188"/>
      <c r="F53" s="188"/>
      <c r="G53" s="97"/>
      <c r="H53" s="97"/>
    </row>
    <row r="54" spans="1:8" ht="12.6" customHeight="1">
      <c r="A54" s="7">
        <v>27</v>
      </c>
      <c r="B54" s="97" t="s">
        <v>148</v>
      </c>
      <c r="C54" s="97" t="s">
        <v>415</v>
      </c>
      <c r="H54" s="97"/>
    </row>
    <row r="55" spans="1:8" ht="12.6" customHeight="1">
      <c r="A55" s="7"/>
      <c r="C55" s="97" t="s">
        <v>271</v>
      </c>
      <c r="H55" s="97"/>
    </row>
    <row r="56" spans="1:8" ht="12.6" customHeight="1">
      <c r="B56" s="188"/>
    </row>
    <row r="57" spans="1:8" ht="12.6" customHeight="1">
      <c r="B57" s="97"/>
      <c r="C57" s="188"/>
      <c r="D57" s="188"/>
      <c r="E57" s="188"/>
      <c r="F57" s="188"/>
      <c r="G57" s="97"/>
    </row>
    <row r="58" spans="1:8" ht="12.6" customHeight="1">
      <c r="C58" s="97"/>
    </row>
    <row r="59" spans="1:8" ht="12.6" customHeight="1">
      <c r="C59" s="97"/>
    </row>
  </sheetData>
  <mergeCells count="5">
    <mergeCell ref="A4:G4"/>
    <mergeCell ref="A6:G6"/>
    <mergeCell ref="C11:D11"/>
    <mergeCell ref="A2:G2"/>
    <mergeCell ref="A3:G3"/>
  </mergeCells>
  <pageMargins left="0.7" right="0.7" top="0" bottom="0" header="0.3" footer="0.3"/>
  <pageSetup scale="81" fitToHeight="0" orientation="landscape" useFirstPageNumber="1" r:id="rId1"/>
  <headerFooter>
    <oddFooter>&amp;L&amp;"Arial,Bold"&amp;10Worksheet:  &amp;A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pageSetUpPr fitToPage="1"/>
  </sheetPr>
  <dimension ref="A1:N43"/>
  <sheetViews>
    <sheetView topLeftCell="B1" zoomScale="90" zoomScaleNormal="90" workbookViewId="0">
      <selection activeCell="I30" sqref="I30"/>
    </sheetView>
  </sheetViews>
  <sheetFormatPr defaultColWidth="8.85546875" defaultRowHeight="12.6" customHeight="1"/>
  <cols>
    <col min="1" max="1" width="8.7109375" style="98" customWidth="1"/>
    <col min="2" max="2" width="16.28515625" style="98" bestFit="1" customWidth="1"/>
    <col min="3" max="3" width="8.85546875" style="98"/>
    <col min="4" max="4" width="23.140625" style="98" customWidth="1"/>
    <col min="5" max="5" width="59.85546875" style="98" customWidth="1"/>
    <col min="6" max="6" width="48.28515625" style="98" customWidth="1"/>
    <col min="7" max="7" width="12.140625" style="98" customWidth="1"/>
    <col min="8" max="8" width="11.7109375" style="98" customWidth="1"/>
    <col min="9" max="9" width="17.140625" style="98" customWidth="1"/>
    <col min="10" max="10" width="27.42578125" style="98" customWidth="1"/>
    <col min="11" max="11" width="14.42578125" style="98" bestFit="1" customWidth="1"/>
    <col min="12" max="12" width="15.28515625" style="98" bestFit="1" customWidth="1"/>
    <col min="13" max="13" width="22.85546875" style="98" customWidth="1"/>
    <col min="14" max="14" width="18.140625" style="98" customWidth="1"/>
    <col min="15" max="16384" width="8.85546875" style="98"/>
  </cols>
  <sheetData>
    <row r="1" spans="1:14" ht="12.6" customHeight="1">
      <c r="I1" s="99"/>
      <c r="J1" s="98" t="s">
        <v>476</v>
      </c>
    </row>
    <row r="2" spans="1:14" ht="12.6" customHeight="1">
      <c r="A2" s="574" t="str">
        <f>Index!C2</f>
        <v>Formula-based Rate Template</v>
      </c>
      <c r="B2" s="574"/>
      <c r="C2" s="574"/>
      <c r="D2" s="574"/>
      <c r="E2" s="574"/>
      <c r="F2" s="574"/>
      <c r="G2" s="574"/>
      <c r="H2" s="574"/>
      <c r="I2" s="574"/>
      <c r="J2" s="116"/>
    </row>
    <row r="3" spans="1:14" ht="12.6" customHeight="1">
      <c r="A3" s="574" t="str">
        <f>Index!C3</f>
        <v>City Utilities of Springfield, MO</v>
      </c>
      <c r="B3" s="574"/>
      <c r="C3" s="574"/>
      <c r="D3" s="574"/>
      <c r="E3" s="574"/>
      <c r="F3" s="574"/>
      <c r="G3" s="574"/>
      <c r="H3" s="574"/>
      <c r="I3" s="574"/>
      <c r="J3" s="117"/>
    </row>
    <row r="4" spans="1:14" ht="12.6" customHeight="1">
      <c r="A4" s="575" t="str">
        <f>Index!C4</f>
        <v>Using Fiscal Year 2020 Actual Financial &amp; Operating Data for Southwest Power Pool (SPP) Rates Effective 04/01/2021</v>
      </c>
      <c r="B4" s="575"/>
      <c r="C4" s="575"/>
      <c r="D4" s="575"/>
      <c r="E4" s="575"/>
      <c r="F4" s="575"/>
      <c r="G4" s="575"/>
      <c r="H4" s="575"/>
      <c r="I4" s="575"/>
      <c r="J4" s="118"/>
    </row>
    <row r="5" spans="1:14" ht="12.6" customHeight="1">
      <c r="A5" s="118"/>
      <c r="B5" s="118"/>
      <c r="C5" s="118"/>
      <c r="D5" s="118"/>
      <c r="E5" s="118"/>
      <c r="F5" s="118"/>
      <c r="G5" s="118"/>
      <c r="H5" s="118"/>
      <c r="I5" s="118"/>
      <c r="J5" s="118"/>
    </row>
    <row r="6" spans="1:14" ht="12.6" customHeight="1">
      <c r="A6" s="576" t="s">
        <v>259</v>
      </c>
      <c r="B6" s="576"/>
      <c r="C6" s="576"/>
      <c r="D6" s="576"/>
      <c r="E6" s="576"/>
      <c r="F6" s="576"/>
      <c r="G6" s="576"/>
      <c r="H6" s="576"/>
      <c r="I6" s="576"/>
      <c r="J6" s="30"/>
      <c r="N6" s="100"/>
    </row>
    <row r="7" spans="1:14" ht="12.6" customHeight="1">
      <c r="A7" s="216"/>
      <c r="B7" s="216"/>
      <c r="C7" s="216"/>
      <c r="D7" s="216"/>
      <c r="E7" s="216"/>
      <c r="F7" s="216"/>
      <c r="G7" s="216"/>
      <c r="H7" s="216"/>
      <c r="I7" s="216"/>
      <c r="J7" s="30"/>
      <c r="N7" s="100"/>
    </row>
    <row r="8" spans="1:14" ht="12.6" customHeight="1">
      <c r="A8" s="216"/>
      <c r="B8" s="216"/>
      <c r="C8" s="216"/>
      <c r="D8" s="216"/>
      <c r="E8" s="216"/>
      <c r="F8" s="216"/>
      <c r="G8" s="216"/>
      <c r="H8" s="216"/>
      <c r="I8" s="216"/>
      <c r="J8" s="30"/>
      <c r="N8" s="100"/>
    </row>
    <row r="9" spans="1:14" s="210" customFormat="1" ht="16.5" customHeight="1">
      <c r="A9" s="232" t="s">
        <v>503</v>
      </c>
      <c r="B9" s="232" t="s">
        <v>416</v>
      </c>
      <c r="C9" s="232" t="s">
        <v>417</v>
      </c>
      <c r="D9" s="232" t="s">
        <v>418</v>
      </c>
      <c r="E9" s="232" t="s">
        <v>419</v>
      </c>
      <c r="F9" s="232" t="s">
        <v>420</v>
      </c>
      <c r="G9" s="232" t="s">
        <v>421</v>
      </c>
      <c r="H9" s="232" t="s">
        <v>426</v>
      </c>
      <c r="I9" s="232" t="s">
        <v>427</v>
      </c>
      <c r="J9" s="30"/>
      <c r="N9" s="224"/>
    </row>
    <row r="10" spans="1:14" ht="12.6" customHeight="1">
      <c r="A10" s="119"/>
      <c r="B10" s="119"/>
      <c r="C10" s="119"/>
      <c r="D10" s="119"/>
      <c r="E10" s="119"/>
      <c r="F10" s="119"/>
      <c r="G10" s="119"/>
      <c r="H10" s="119"/>
      <c r="I10" s="119"/>
      <c r="J10" s="30"/>
      <c r="N10" s="100"/>
    </row>
    <row r="11" spans="1:14" ht="31.5" customHeight="1">
      <c r="A11" s="240" t="s">
        <v>19</v>
      </c>
      <c r="B11" s="240" t="s">
        <v>18</v>
      </c>
      <c r="C11" s="241" t="s">
        <v>17</v>
      </c>
      <c r="D11" s="240"/>
      <c r="E11" s="240" t="s">
        <v>74</v>
      </c>
      <c r="F11" s="240" t="s">
        <v>15</v>
      </c>
      <c r="G11" s="242" t="s">
        <v>220</v>
      </c>
      <c r="H11" s="242" t="s">
        <v>484</v>
      </c>
      <c r="I11" s="242" t="s">
        <v>146</v>
      </c>
      <c r="J11" s="23"/>
      <c r="K11" s="101"/>
      <c r="L11" s="1"/>
      <c r="M11" s="1"/>
      <c r="N11" s="3"/>
    </row>
    <row r="12" spans="1:14" ht="12.6" customHeight="1">
      <c r="A12" s="25"/>
      <c r="B12" s="25"/>
      <c r="C12" s="15" t="s">
        <v>117</v>
      </c>
      <c r="D12" s="19"/>
      <c r="E12" s="19"/>
      <c r="F12" s="19"/>
      <c r="G12" s="19"/>
      <c r="H12" s="19"/>
      <c r="I12" s="25"/>
      <c r="J12" s="35"/>
      <c r="K12" s="101"/>
      <c r="L12" s="1"/>
      <c r="M12" s="1"/>
      <c r="N12" s="3"/>
    </row>
    <row r="13" spans="1:14" ht="12.6" customHeight="1">
      <c r="A13" s="31">
        <v>1</v>
      </c>
      <c r="B13" s="29" t="s">
        <v>116</v>
      </c>
      <c r="C13" s="8" t="s">
        <v>1</v>
      </c>
      <c r="D13" s="8"/>
      <c r="E13" s="103" t="s">
        <v>428</v>
      </c>
      <c r="F13" s="19" t="s">
        <v>9</v>
      </c>
      <c r="G13" s="350">
        <f>SUM('Worksheet C'!F17:F35)</f>
        <v>6235345</v>
      </c>
      <c r="H13" s="21">
        <v>1</v>
      </c>
      <c r="I13" s="465">
        <f>G13*H13</f>
        <v>6235345</v>
      </c>
      <c r="J13" s="35"/>
      <c r="K13" s="101"/>
      <c r="L13" s="1"/>
      <c r="M13" s="1"/>
      <c r="N13" s="4"/>
    </row>
    <row r="14" spans="1:14" ht="12.6" customHeight="1">
      <c r="A14" s="31">
        <v>2</v>
      </c>
      <c r="B14" s="34">
        <v>561000</v>
      </c>
      <c r="C14" s="19" t="s">
        <v>525</v>
      </c>
      <c r="D14" s="103"/>
      <c r="E14" s="103" t="s">
        <v>425</v>
      </c>
      <c r="F14" s="19" t="s">
        <v>9</v>
      </c>
      <c r="G14" s="351">
        <f>-'Worksheet C'!F18</f>
        <v>-1369925</v>
      </c>
      <c r="H14" s="21">
        <v>1</v>
      </c>
      <c r="I14" s="466">
        <f>G14*H14</f>
        <v>-1369925</v>
      </c>
      <c r="J14" s="35"/>
      <c r="K14" s="101"/>
      <c r="L14" s="1"/>
      <c r="M14" s="1"/>
      <c r="N14" s="2"/>
    </row>
    <row r="15" spans="1:14" ht="12.6" customHeight="1">
      <c r="A15" s="31">
        <v>3</v>
      </c>
      <c r="B15" s="34"/>
      <c r="C15" s="19" t="s">
        <v>2</v>
      </c>
      <c r="D15" s="19"/>
      <c r="E15" s="103" t="s">
        <v>455</v>
      </c>
      <c r="F15" s="19"/>
      <c r="G15" s="103"/>
      <c r="H15" s="9"/>
      <c r="I15" s="41">
        <f>SUM(I13:I14)</f>
        <v>4865420</v>
      </c>
      <c r="J15" s="561"/>
      <c r="K15" s="101"/>
      <c r="L15" s="1"/>
      <c r="M15" s="1"/>
      <c r="N15" s="1"/>
    </row>
    <row r="16" spans="1:14" s="100" customFormat="1" ht="12.6" customHeight="1">
      <c r="A16" s="33"/>
      <c r="B16" s="34"/>
      <c r="C16" s="19"/>
      <c r="D16" s="19"/>
      <c r="E16" s="103"/>
      <c r="F16" s="19"/>
      <c r="G16" s="103"/>
      <c r="H16" s="9"/>
      <c r="I16" s="26"/>
      <c r="J16" s="35"/>
      <c r="K16" s="104"/>
      <c r="L16" s="3"/>
      <c r="M16" s="3"/>
      <c r="N16" s="3"/>
    </row>
    <row r="17" spans="1:14" s="100" customFormat="1" ht="12.6" customHeight="1">
      <c r="A17" s="31"/>
      <c r="B17" s="36"/>
      <c r="C17" s="284" t="s">
        <v>3</v>
      </c>
      <c r="D17" s="19"/>
      <c r="E17" s="27"/>
      <c r="F17" s="19"/>
      <c r="G17" s="27"/>
      <c r="H17" s="27"/>
      <c r="I17" s="467"/>
      <c r="J17" s="35"/>
      <c r="K17" s="104"/>
      <c r="L17" s="3"/>
      <c r="M17" s="3"/>
    </row>
    <row r="18" spans="1:14" s="100" customFormat="1" ht="12.6" customHeight="1">
      <c r="A18" s="31">
        <v>4</v>
      </c>
      <c r="B18" s="34" t="s">
        <v>4</v>
      </c>
      <c r="C18" s="19" t="s">
        <v>216</v>
      </c>
      <c r="D18" s="19"/>
      <c r="E18" s="9" t="s">
        <v>429</v>
      </c>
      <c r="F18" s="19" t="s">
        <v>9</v>
      </c>
      <c r="G18" s="351">
        <f>'Worksheet H'!F25</f>
        <v>478854</v>
      </c>
      <c r="H18" s="21">
        <v>1</v>
      </c>
      <c r="I18" s="41">
        <f>G18*H18</f>
        <v>478854</v>
      </c>
      <c r="J18" s="35"/>
      <c r="K18" s="104"/>
      <c r="L18" s="3"/>
      <c r="M18" s="3"/>
    </row>
    <row r="19" spans="1:14" s="100" customFormat="1" ht="12.6" customHeight="1">
      <c r="A19" s="31">
        <v>5</v>
      </c>
      <c r="B19" s="34" t="s">
        <v>4</v>
      </c>
      <c r="C19" s="19" t="s">
        <v>217</v>
      </c>
      <c r="D19" s="19"/>
      <c r="E19" s="9" t="s">
        <v>430</v>
      </c>
      <c r="F19" s="19" t="s">
        <v>411</v>
      </c>
      <c r="G19" s="351">
        <f>'Worksheet H'!D50</f>
        <v>20778389</v>
      </c>
      <c r="H19" s="387">
        <f>'Worksheet H'!E50</f>
        <v>0.1399</v>
      </c>
      <c r="I19" s="41">
        <f>G19*H19</f>
        <v>2906897</v>
      </c>
      <c r="J19" s="35"/>
      <c r="K19" s="104"/>
      <c r="L19" s="3"/>
      <c r="M19" s="3"/>
      <c r="N19" s="3"/>
    </row>
    <row r="20" spans="1:14" s="100" customFormat="1" ht="12.6" customHeight="1">
      <c r="A20" s="33"/>
      <c r="B20" s="34"/>
      <c r="C20" s="19"/>
      <c r="D20" s="19"/>
      <c r="E20" s="105"/>
      <c r="F20" s="19"/>
      <c r="G20" s="41"/>
      <c r="H20" s="37"/>
      <c r="I20" s="41"/>
      <c r="J20" s="35"/>
      <c r="K20" s="104"/>
      <c r="L20" s="3"/>
      <c r="M20" s="3"/>
    </row>
    <row r="21" spans="1:14" s="100" customFormat="1" ht="12.6" customHeight="1">
      <c r="A21" s="31">
        <v>6</v>
      </c>
      <c r="B21" s="29"/>
      <c r="C21" s="8" t="s">
        <v>5</v>
      </c>
      <c r="D21" s="8"/>
      <c r="E21" s="103" t="s">
        <v>456</v>
      </c>
      <c r="F21" s="19"/>
      <c r="G21" s="41"/>
      <c r="H21" s="20"/>
      <c r="I21" s="468">
        <f>SUM(I18:I20)</f>
        <v>3385751</v>
      </c>
      <c r="J21" s="35"/>
      <c r="K21" s="104"/>
      <c r="L21" s="3"/>
      <c r="M21" s="3"/>
    </row>
    <row r="22" spans="1:14" s="100" customFormat="1" ht="12.6" customHeight="1">
      <c r="A22" s="31">
        <v>7</v>
      </c>
      <c r="B22" s="29"/>
      <c r="C22" s="8" t="s">
        <v>6</v>
      </c>
      <c r="D22" s="8"/>
      <c r="E22" s="103" t="s">
        <v>457</v>
      </c>
      <c r="F22" s="19"/>
      <c r="G22" s="41"/>
      <c r="H22" s="20"/>
      <c r="I22" s="469">
        <f>I21+I15</f>
        <v>8251171</v>
      </c>
      <c r="J22" s="562"/>
      <c r="K22" s="104"/>
      <c r="L22" s="3"/>
      <c r="M22" s="3"/>
      <c r="N22" s="4"/>
    </row>
    <row r="23" spans="1:14" ht="12.6" customHeight="1">
      <c r="A23" s="31"/>
      <c r="B23" s="29"/>
      <c r="C23" s="8"/>
      <c r="D23" s="8"/>
      <c r="E23" s="103"/>
      <c r="F23" s="19"/>
      <c r="G23" s="103"/>
      <c r="H23" s="20"/>
      <c r="I23" s="470"/>
      <c r="J23" s="35"/>
      <c r="K23" s="101"/>
    </row>
    <row r="24" spans="1:14" ht="12.6" customHeight="1">
      <c r="A24" s="33"/>
      <c r="B24" s="28"/>
      <c r="C24" s="28" t="s">
        <v>7</v>
      </c>
      <c r="D24" s="6"/>
      <c r="E24" s="19"/>
      <c r="F24" s="19"/>
      <c r="G24" s="19"/>
      <c r="H24" s="8"/>
      <c r="I24" s="471"/>
      <c r="J24" s="35"/>
      <c r="K24" s="106"/>
    </row>
    <row r="25" spans="1:14" ht="12.6" customHeight="1">
      <c r="A25" s="31">
        <v>8</v>
      </c>
      <c r="B25" s="29" t="s">
        <v>8</v>
      </c>
      <c r="C25" s="8" t="s">
        <v>1</v>
      </c>
      <c r="D25" s="8"/>
      <c r="E25" s="103" t="s">
        <v>431</v>
      </c>
      <c r="F25" s="19" t="s">
        <v>9</v>
      </c>
      <c r="G25" s="351">
        <f>SUM('Worksheet C'!F43:F51)</f>
        <v>2441106</v>
      </c>
      <c r="H25" s="21">
        <v>1</v>
      </c>
      <c r="I25" s="469">
        <f>G25*H25</f>
        <v>2441106</v>
      </c>
      <c r="J25" s="35"/>
      <c r="K25" s="106"/>
    </row>
    <row r="26" spans="1:14" ht="12.6" customHeight="1">
      <c r="A26" s="31">
        <v>9</v>
      </c>
      <c r="B26" s="29" t="s">
        <v>273</v>
      </c>
      <c r="C26" s="8" t="s">
        <v>10</v>
      </c>
      <c r="D26" s="8"/>
      <c r="E26" s="103" t="s">
        <v>534</v>
      </c>
      <c r="F26" s="19" t="s">
        <v>257</v>
      </c>
      <c r="G26" s="41"/>
      <c r="H26" s="107"/>
      <c r="I26" s="376">
        <f>'Worksheet D'!M56</f>
        <v>290932</v>
      </c>
      <c r="J26" s="35"/>
      <c r="K26" s="101"/>
    </row>
    <row r="27" spans="1:14" ht="12.6" customHeight="1">
      <c r="A27" s="31">
        <v>10</v>
      </c>
      <c r="B27" s="29"/>
      <c r="C27" s="8" t="s">
        <v>11</v>
      </c>
      <c r="D27" s="102"/>
      <c r="E27" s="9" t="s">
        <v>458</v>
      </c>
      <c r="F27" s="19"/>
      <c r="G27" s="9"/>
      <c r="H27" s="102"/>
      <c r="I27" s="42">
        <f>SUM(I25:I26)</f>
        <v>2732038</v>
      </c>
      <c r="J27" s="561"/>
      <c r="K27" s="101"/>
    </row>
    <row r="28" spans="1:14" ht="12.6" customHeight="1">
      <c r="A28" s="33"/>
      <c r="B28" s="29"/>
      <c r="C28" s="8"/>
      <c r="D28" s="102"/>
      <c r="E28" s="9"/>
      <c r="F28" s="9"/>
      <c r="G28" s="9"/>
      <c r="H28" s="102"/>
      <c r="I28" s="9"/>
      <c r="J28" s="35"/>
      <c r="K28" s="101"/>
    </row>
    <row r="29" spans="1:14" ht="12.6" customHeight="1">
      <c r="A29" s="31"/>
      <c r="B29" s="29"/>
      <c r="C29" s="6"/>
      <c r="D29" s="6"/>
      <c r="E29" s="8"/>
      <c r="F29" s="6"/>
      <c r="G29" s="9"/>
      <c r="H29" s="102"/>
      <c r="I29" s="9"/>
      <c r="J29" s="35"/>
      <c r="K29" s="106"/>
    </row>
    <row r="30" spans="1:14" ht="12.6" customHeight="1">
      <c r="A30" s="31">
        <v>11</v>
      </c>
      <c r="B30" s="29"/>
      <c r="C30" s="6" t="s">
        <v>152</v>
      </c>
      <c r="D30" s="6"/>
      <c r="E30" s="103" t="s">
        <v>535</v>
      </c>
      <c r="F30" s="19"/>
      <c r="G30" s="351">
        <f>'Worksheet D'!I64</f>
        <v>75989473</v>
      </c>
      <c r="H30" s="387">
        <f>'Worksheet B'!F17</f>
        <v>9.9000000000000005E-2</v>
      </c>
      <c r="I30" s="43">
        <f>G30*H30</f>
        <v>7522958</v>
      </c>
      <c r="J30" s="35"/>
      <c r="K30" s="106"/>
    </row>
    <row r="31" spans="1:14" ht="12.6" customHeight="1">
      <c r="A31" s="31">
        <v>12</v>
      </c>
      <c r="B31" s="29"/>
      <c r="C31" s="6" t="s">
        <v>251</v>
      </c>
      <c r="D31" s="6"/>
      <c r="E31" s="19" t="s">
        <v>459</v>
      </c>
      <c r="F31" s="19"/>
      <c r="G31" s="19"/>
      <c r="H31" s="22"/>
      <c r="I31" s="42">
        <f>I22+I27+I30</f>
        <v>18506167</v>
      </c>
      <c r="J31" s="35"/>
      <c r="K31" s="106"/>
    </row>
    <row r="32" spans="1:14" ht="12.6" customHeight="1">
      <c r="A32" s="31"/>
      <c r="B32" s="29"/>
      <c r="C32" s="6"/>
      <c r="D32" s="6"/>
      <c r="E32" s="19"/>
      <c r="F32" s="19"/>
      <c r="G32" s="19"/>
      <c r="H32" s="22"/>
      <c r="I32" s="42"/>
      <c r="J32" s="35"/>
      <c r="K32" s="106"/>
    </row>
    <row r="33" spans="1:12" ht="12.6" customHeight="1">
      <c r="A33" s="33">
        <v>13</v>
      </c>
      <c r="B33" s="29" t="s">
        <v>12</v>
      </c>
      <c r="C33" s="6" t="s">
        <v>13</v>
      </c>
      <c r="D33" s="6"/>
      <c r="E33" s="8" t="s">
        <v>460</v>
      </c>
      <c r="F33" s="8" t="s">
        <v>250</v>
      </c>
      <c r="G33" s="19"/>
      <c r="H33" s="22"/>
      <c r="I33" s="42">
        <f>I31/0.97*0.03</f>
        <v>572356</v>
      </c>
      <c r="J33" s="35"/>
      <c r="K33" s="106"/>
    </row>
    <row r="34" spans="1:12" ht="12.6" customHeight="1">
      <c r="A34" s="31"/>
      <c r="B34" s="108"/>
      <c r="C34" s="6"/>
      <c r="D34" s="8"/>
      <c r="E34" s="109"/>
      <c r="F34" s="19"/>
      <c r="G34" s="19"/>
      <c r="H34" s="22"/>
      <c r="I34" s="42"/>
      <c r="J34" s="23"/>
      <c r="K34" s="106"/>
    </row>
    <row r="35" spans="1:12" ht="12.6" customHeight="1" thickBot="1">
      <c r="A35" s="31">
        <v>14</v>
      </c>
      <c r="B35" s="29"/>
      <c r="C35" s="6" t="s">
        <v>14</v>
      </c>
      <c r="D35" s="8"/>
      <c r="E35" s="102" t="s">
        <v>461</v>
      </c>
      <c r="F35" s="103" t="s">
        <v>555</v>
      </c>
      <c r="G35" s="103"/>
      <c r="H35" s="20"/>
      <c r="I35" s="95">
        <f>I31+I33</f>
        <v>19078523</v>
      </c>
      <c r="J35" s="577" t="s">
        <v>514</v>
      </c>
      <c r="K35" s="106"/>
    </row>
    <row r="36" spans="1:12" ht="12.6" customHeight="1" thickTop="1">
      <c r="A36" s="31"/>
      <c r="B36" s="29"/>
      <c r="C36" s="6"/>
      <c r="D36" s="8"/>
      <c r="E36" s="102"/>
      <c r="F36" s="9"/>
      <c r="G36" s="9"/>
      <c r="H36" s="20"/>
      <c r="I36" s="44"/>
      <c r="J36" s="577"/>
      <c r="K36" s="106"/>
    </row>
    <row r="37" spans="1:12" ht="12.6" customHeight="1">
      <c r="A37" s="33"/>
      <c r="B37" s="29"/>
      <c r="C37" s="8"/>
      <c r="D37" s="102"/>
      <c r="E37" s="8"/>
      <c r="F37" s="19"/>
      <c r="G37" s="19"/>
      <c r="H37" s="19"/>
      <c r="I37" s="20"/>
      <c r="J37" s="23"/>
      <c r="K37" s="101"/>
      <c r="L37" s="110"/>
    </row>
    <row r="38" spans="1:12" ht="12.6" customHeight="1">
      <c r="A38" s="31"/>
      <c r="B38" s="29"/>
      <c r="C38" s="8"/>
      <c r="D38" s="102"/>
      <c r="E38" s="8"/>
      <c r="F38" s="19"/>
      <c r="G38" s="19"/>
      <c r="H38" s="20"/>
      <c r="I38" s="461"/>
      <c r="J38" s="23"/>
      <c r="K38" s="101"/>
      <c r="L38" s="110"/>
    </row>
    <row r="39" spans="1:12" ht="12.6" customHeight="1">
      <c r="A39" s="31"/>
      <c r="B39" s="10"/>
      <c r="C39" s="6"/>
      <c r="D39" s="6"/>
      <c r="E39" s="102"/>
      <c r="F39" s="102"/>
      <c r="G39" s="102"/>
      <c r="H39" s="13"/>
      <c r="I39" s="13"/>
      <c r="J39" s="23"/>
      <c r="K39" s="101"/>
    </row>
    <row r="40" spans="1:12" ht="12.6" customHeight="1">
      <c r="A40" s="31"/>
      <c r="B40" s="111"/>
      <c r="C40" s="111"/>
      <c r="D40" s="111"/>
      <c r="E40" s="111"/>
      <c r="F40" s="111"/>
      <c r="G40" s="111"/>
      <c r="H40" s="111"/>
      <c r="I40" s="111"/>
      <c r="J40" s="23"/>
      <c r="K40" s="101"/>
    </row>
    <row r="41" spans="1:12" ht="12.6" customHeight="1">
      <c r="A41" s="33"/>
      <c r="B41" s="102"/>
      <c r="C41" s="102"/>
      <c r="D41" s="102"/>
      <c r="E41" s="102"/>
      <c r="F41" s="102"/>
      <c r="G41" s="102"/>
      <c r="H41" s="102"/>
      <c r="I41" s="102"/>
      <c r="J41" s="24"/>
      <c r="K41" s="101"/>
    </row>
    <row r="42" spans="1:12" ht="12.6" customHeight="1">
      <c r="A42" s="31"/>
      <c r="J42" s="111"/>
      <c r="K42" s="101"/>
    </row>
    <row r="43" spans="1:12" ht="12.6" customHeight="1">
      <c r="A43" s="101"/>
      <c r="J43" s="102"/>
      <c r="K43" s="102"/>
    </row>
  </sheetData>
  <mergeCells count="5">
    <mergeCell ref="A2:I2"/>
    <mergeCell ref="A3:I3"/>
    <mergeCell ref="A4:I4"/>
    <mergeCell ref="A6:I6"/>
    <mergeCell ref="J35:J36"/>
  </mergeCells>
  <pageMargins left="0.2" right="0.2" top="0.5" bottom="0.5" header="0.3" footer="0.3"/>
  <pageSetup scale="57" fitToHeight="0" orientation="landscape" r:id="rId1"/>
  <headerFooter>
    <oddFooter>&amp;L&amp;"Arial,Regular"&amp;10Worksheet:  &amp;A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249977111117893"/>
    <pageSetUpPr fitToPage="1"/>
  </sheetPr>
  <dimension ref="A1:T29"/>
  <sheetViews>
    <sheetView workbookViewId="0">
      <selection activeCell="AA24" sqref="AA24"/>
    </sheetView>
  </sheetViews>
  <sheetFormatPr defaultColWidth="8.85546875" defaultRowHeight="14.25"/>
  <cols>
    <col min="1" max="1" width="8.85546875" style="59"/>
    <col min="2" max="2" width="25.42578125" style="59" customWidth="1"/>
    <col min="3" max="3" width="16.42578125" style="59" customWidth="1"/>
    <col min="4" max="4" width="27.85546875" style="59" customWidth="1"/>
    <col min="5" max="16" width="0" style="59" hidden="1" customWidth="1"/>
    <col min="17" max="16384" width="8.85546875" style="59"/>
  </cols>
  <sheetData>
    <row r="1" spans="1:20">
      <c r="P1" s="133" t="s">
        <v>121</v>
      </c>
      <c r="T1" s="59" t="s">
        <v>476</v>
      </c>
    </row>
    <row r="2" spans="1:20" ht="15.75" customHeight="1">
      <c r="B2" s="574" t="str">
        <f>Index!C2</f>
        <v>Formula-based Rate Template</v>
      </c>
      <c r="C2" s="574"/>
      <c r="D2" s="574"/>
      <c r="E2" s="574"/>
      <c r="F2" s="574"/>
      <c r="G2" s="574"/>
      <c r="H2" s="574"/>
      <c r="I2" s="574"/>
      <c r="J2" s="574"/>
      <c r="K2" s="574"/>
      <c r="L2" s="574"/>
      <c r="M2" s="574"/>
      <c r="N2" s="574"/>
      <c r="O2" s="574"/>
      <c r="P2" s="574"/>
    </row>
    <row r="3" spans="1:20" ht="15" customHeight="1">
      <c r="B3" s="574" t="str">
        <f>Index!C3</f>
        <v>City Utilities of Springfield, MO</v>
      </c>
      <c r="C3" s="574"/>
      <c r="D3" s="574"/>
      <c r="E3" s="574"/>
      <c r="F3" s="574"/>
      <c r="G3" s="574"/>
      <c r="H3" s="574"/>
      <c r="I3" s="574"/>
      <c r="J3" s="574"/>
      <c r="K3" s="574"/>
      <c r="L3" s="574"/>
      <c r="M3" s="574"/>
      <c r="N3" s="574"/>
      <c r="O3" s="574"/>
      <c r="P3" s="574"/>
    </row>
    <row r="4" spans="1:20" ht="23.25" customHeight="1">
      <c r="B4" s="575" t="str">
        <f>Index!C4</f>
        <v>Using Fiscal Year 2020 Actual Financial &amp; Operating Data for Southwest Power Pool (SPP) Rates Effective 04/01/2021</v>
      </c>
      <c r="C4" s="575"/>
      <c r="D4" s="575"/>
      <c r="E4" s="575"/>
      <c r="F4" s="575"/>
      <c r="G4" s="575"/>
      <c r="H4" s="575"/>
      <c r="I4" s="575"/>
      <c r="J4" s="575"/>
      <c r="K4" s="575"/>
      <c r="L4" s="575"/>
      <c r="M4" s="575"/>
      <c r="N4" s="575"/>
      <c r="O4" s="575"/>
      <c r="P4" s="575"/>
    </row>
    <row r="6" spans="1:20" ht="15.75">
      <c r="A6" s="94"/>
      <c r="B6" s="578" t="s">
        <v>120</v>
      </c>
      <c r="C6" s="578"/>
      <c r="D6" s="578"/>
      <c r="E6" s="578"/>
      <c r="F6" s="578"/>
      <c r="G6" s="578"/>
      <c r="H6" s="578"/>
      <c r="I6" s="578"/>
      <c r="J6" s="578"/>
      <c r="K6" s="578"/>
      <c r="L6" s="578"/>
      <c r="M6" s="578"/>
      <c r="N6" s="578"/>
      <c r="O6" s="578"/>
      <c r="P6" s="578"/>
    </row>
    <row r="7" spans="1:20" ht="15.75">
      <c r="A7" s="94"/>
      <c r="B7" s="217"/>
      <c r="C7" s="217"/>
      <c r="D7" s="217"/>
      <c r="E7" s="217"/>
      <c r="F7" s="217"/>
      <c r="G7" s="217"/>
      <c r="H7" s="217"/>
      <c r="I7" s="217"/>
      <c r="J7" s="217"/>
      <c r="K7" s="217"/>
      <c r="L7" s="217"/>
      <c r="M7" s="217"/>
      <c r="N7" s="217"/>
      <c r="O7" s="217"/>
      <c r="P7" s="217"/>
    </row>
    <row r="8" spans="1:20" ht="15.75">
      <c r="A8" s="94"/>
      <c r="B8" s="217"/>
      <c r="C8" s="217"/>
      <c r="D8" s="217"/>
      <c r="E8" s="217"/>
      <c r="F8" s="217"/>
      <c r="G8" s="217"/>
      <c r="H8" s="217"/>
      <c r="I8" s="217"/>
      <c r="J8" s="217"/>
      <c r="K8" s="217"/>
      <c r="L8" s="217"/>
      <c r="M8" s="217"/>
      <c r="N8" s="217"/>
      <c r="O8" s="217"/>
      <c r="P8" s="217"/>
    </row>
    <row r="9" spans="1:20" ht="15.75">
      <c r="A9" s="223" t="s">
        <v>503</v>
      </c>
      <c r="B9" s="223" t="s">
        <v>416</v>
      </c>
      <c r="C9" s="223" t="s">
        <v>417</v>
      </c>
      <c r="D9" s="223" t="s">
        <v>418</v>
      </c>
      <c r="E9" s="217"/>
      <c r="F9" s="217"/>
      <c r="G9" s="217"/>
      <c r="H9" s="217"/>
      <c r="I9" s="217"/>
      <c r="J9" s="217"/>
      <c r="K9" s="217"/>
      <c r="L9" s="217"/>
      <c r="M9" s="217"/>
      <c r="N9" s="217"/>
      <c r="O9" s="217"/>
      <c r="P9" s="217"/>
    </row>
    <row r="10" spans="1:20" ht="15">
      <c r="A10" s="94"/>
      <c r="B10" s="61"/>
      <c r="C10" s="61"/>
      <c r="D10" s="61"/>
    </row>
    <row r="11" spans="1:20" ht="15">
      <c r="A11" s="243"/>
      <c r="B11" s="244"/>
      <c r="C11" s="245" t="s">
        <v>89</v>
      </c>
      <c r="D11" s="179"/>
      <c r="E11" s="178" t="s">
        <v>90</v>
      </c>
      <c r="F11" s="178" t="s">
        <v>91</v>
      </c>
      <c r="G11" s="178" t="s">
        <v>92</v>
      </c>
      <c r="H11" s="178" t="s">
        <v>92</v>
      </c>
      <c r="I11" s="178" t="s">
        <v>93</v>
      </c>
      <c r="J11" s="178" t="s">
        <v>93</v>
      </c>
      <c r="K11" s="178" t="s">
        <v>94</v>
      </c>
      <c r="L11" s="178" t="s">
        <v>94</v>
      </c>
      <c r="M11" s="178" t="s">
        <v>95</v>
      </c>
      <c r="N11" s="178" t="s">
        <v>96</v>
      </c>
      <c r="O11" s="178" t="s">
        <v>97</v>
      </c>
      <c r="P11" s="178" t="s">
        <v>98</v>
      </c>
    </row>
    <row r="12" spans="1:20" ht="15">
      <c r="A12" s="246" t="s">
        <v>19</v>
      </c>
      <c r="B12" s="247" t="s">
        <v>400</v>
      </c>
      <c r="C12" s="248" t="s">
        <v>99</v>
      </c>
      <c r="D12" s="179"/>
      <c r="E12" s="180"/>
      <c r="F12" s="180" t="s">
        <v>100</v>
      </c>
      <c r="G12" s="180" t="s">
        <v>101</v>
      </c>
      <c r="H12" s="180" t="s">
        <v>102</v>
      </c>
      <c r="I12" s="180" t="s">
        <v>101</v>
      </c>
      <c r="J12" s="180" t="s">
        <v>102</v>
      </c>
      <c r="K12" s="180" t="s">
        <v>101</v>
      </c>
      <c r="L12" s="180" t="s">
        <v>102</v>
      </c>
      <c r="M12" s="180" t="s">
        <v>100</v>
      </c>
      <c r="N12" s="180" t="s">
        <v>72</v>
      </c>
      <c r="O12" s="181"/>
      <c r="P12" s="181"/>
    </row>
    <row r="13" spans="1:20">
      <c r="A13" s="94"/>
      <c r="B13" s="179"/>
      <c r="C13" s="179"/>
      <c r="D13" s="179"/>
      <c r="E13" s="179"/>
      <c r="F13" s="179"/>
      <c r="G13" s="179"/>
      <c r="H13" s="179"/>
      <c r="I13" s="179"/>
      <c r="J13" s="179"/>
      <c r="K13" s="179"/>
      <c r="L13" s="179"/>
      <c r="M13" s="179"/>
      <c r="N13" s="179"/>
      <c r="O13" s="179"/>
      <c r="P13" s="179"/>
    </row>
    <row r="14" spans="1:20">
      <c r="B14" s="182" t="s">
        <v>103</v>
      </c>
      <c r="C14" s="179"/>
      <c r="D14" s="179"/>
      <c r="E14" s="179"/>
      <c r="F14" s="179"/>
      <c r="G14" s="179"/>
      <c r="H14" s="179"/>
      <c r="I14" s="179"/>
      <c r="J14" s="179"/>
      <c r="K14" s="179"/>
      <c r="L14" s="179"/>
      <c r="M14" s="179"/>
      <c r="N14" s="179"/>
      <c r="O14" s="179"/>
      <c r="P14" s="179"/>
    </row>
    <row r="15" spans="1:20">
      <c r="A15" s="94">
        <v>1</v>
      </c>
      <c r="B15" s="183" t="s">
        <v>104</v>
      </c>
      <c r="C15" s="356">
        <v>622000</v>
      </c>
      <c r="D15" s="333"/>
      <c r="E15" s="184">
        <v>81900</v>
      </c>
      <c r="F15" s="184">
        <v>41100</v>
      </c>
      <c r="G15" s="184">
        <v>102400</v>
      </c>
      <c r="H15" s="184">
        <v>21300</v>
      </c>
      <c r="I15" s="184">
        <v>24500</v>
      </c>
      <c r="J15" s="184">
        <v>51200</v>
      </c>
      <c r="K15" s="184">
        <v>17700</v>
      </c>
      <c r="L15" s="184">
        <v>91300</v>
      </c>
      <c r="M15" s="184">
        <v>0</v>
      </c>
      <c r="N15" s="184">
        <v>3900</v>
      </c>
      <c r="O15" s="184">
        <v>9200</v>
      </c>
      <c r="P15" s="184">
        <v>18500</v>
      </c>
    </row>
    <row r="16" spans="1:20">
      <c r="A16" s="94">
        <v>2</v>
      </c>
      <c r="B16" s="183" t="s">
        <v>105</v>
      </c>
      <c r="C16" s="356">
        <v>453000</v>
      </c>
      <c r="D16" s="333"/>
      <c r="E16" s="184">
        <v>85100</v>
      </c>
      <c r="F16" s="184">
        <v>35900</v>
      </c>
      <c r="G16" s="184">
        <v>98300</v>
      </c>
      <c r="H16" s="184">
        <v>16500</v>
      </c>
      <c r="I16" s="184">
        <v>24200</v>
      </c>
      <c r="J16" s="184">
        <v>49800</v>
      </c>
      <c r="K16" s="184">
        <v>14300</v>
      </c>
      <c r="L16" s="184">
        <v>81100</v>
      </c>
      <c r="M16" s="184">
        <v>8600</v>
      </c>
      <c r="N16" s="184">
        <v>3800</v>
      </c>
      <c r="O16" s="184">
        <v>10600</v>
      </c>
      <c r="P16" s="184">
        <v>17800</v>
      </c>
    </row>
    <row r="17" spans="1:18">
      <c r="A17" s="94">
        <v>3</v>
      </c>
      <c r="B17" s="183" t="s">
        <v>106</v>
      </c>
      <c r="C17" s="356">
        <v>452000</v>
      </c>
      <c r="D17" s="333"/>
      <c r="E17" s="184">
        <v>154800</v>
      </c>
      <c r="F17" s="184">
        <v>41300</v>
      </c>
      <c r="G17" s="184">
        <v>87800</v>
      </c>
      <c r="H17" s="184">
        <v>15300</v>
      </c>
      <c r="I17" s="184">
        <v>23700</v>
      </c>
      <c r="J17" s="184">
        <v>46600</v>
      </c>
      <c r="K17" s="184">
        <v>13200</v>
      </c>
      <c r="L17" s="184">
        <v>76300</v>
      </c>
      <c r="M17" s="184">
        <v>9300</v>
      </c>
      <c r="N17" s="184">
        <v>5000</v>
      </c>
      <c r="O17" s="184">
        <v>10600</v>
      </c>
      <c r="P17" s="184">
        <v>20100</v>
      </c>
    </row>
    <row r="18" spans="1:18">
      <c r="A18" s="94">
        <v>4</v>
      </c>
      <c r="B18" s="183" t="s">
        <v>107</v>
      </c>
      <c r="C18" s="356">
        <v>469000</v>
      </c>
      <c r="D18" s="333"/>
      <c r="E18" s="184">
        <v>192300</v>
      </c>
      <c r="F18" s="184">
        <v>42500</v>
      </c>
      <c r="G18" s="184">
        <v>72100</v>
      </c>
      <c r="H18" s="184">
        <v>12000</v>
      </c>
      <c r="I18" s="184">
        <v>23700</v>
      </c>
      <c r="J18" s="184">
        <v>49100</v>
      </c>
      <c r="K18" s="184">
        <v>11900</v>
      </c>
      <c r="L18" s="184">
        <v>74800</v>
      </c>
      <c r="M18" s="184">
        <v>9400</v>
      </c>
      <c r="N18" s="184">
        <v>4200</v>
      </c>
      <c r="O18" s="184">
        <v>11100</v>
      </c>
      <c r="P18" s="184">
        <v>20900</v>
      </c>
    </row>
    <row r="19" spans="1:18">
      <c r="A19" s="94">
        <v>5</v>
      </c>
      <c r="B19" s="183" t="s">
        <v>108</v>
      </c>
      <c r="C19" s="356">
        <v>476000</v>
      </c>
      <c r="D19" s="333"/>
      <c r="E19" s="184">
        <v>71500</v>
      </c>
      <c r="F19" s="184">
        <v>39700</v>
      </c>
      <c r="G19" s="184">
        <v>119700</v>
      </c>
      <c r="H19" s="184">
        <v>28900</v>
      </c>
      <c r="I19" s="184">
        <v>26100</v>
      </c>
      <c r="J19" s="184">
        <v>55900</v>
      </c>
      <c r="K19" s="184">
        <v>13700</v>
      </c>
      <c r="L19" s="184">
        <v>74000</v>
      </c>
      <c r="M19" s="184">
        <v>8600</v>
      </c>
      <c r="N19" s="184">
        <v>4800</v>
      </c>
      <c r="O19" s="184">
        <v>10300</v>
      </c>
      <c r="P19" s="184">
        <v>18800</v>
      </c>
    </row>
    <row r="20" spans="1:18">
      <c r="A20" s="94">
        <v>6</v>
      </c>
      <c r="B20" s="183" t="s">
        <v>109</v>
      </c>
      <c r="C20" s="356">
        <v>393000</v>
      </c>
      <c r="D20" s="333"/>
      <c r="E20" s="184">
        <v>95700</v>
      </c>
      <c r="F20" s="184">
        <v>37000</v>
      </c>
      <c r="G20" s="184">
        <v>89000</v>
      </c>
      <c r="H20" s="184">
        <v>19400</v>
      </c>
      <c r="I20" s="184">
        <v>23900</v>
      </c>
      <c r="J20" s="184">
        <v>54200</v>
      </c>
      <c r="K20" s="184">
        <v>14400</v>
      </c>
      <c r="L20" s="184">
        <v>78300</v>
      </c>
      <c r="M20" s="184">
        <v>0</v>
      </c>
      <c r="N20" s="184">
        <v>4100</v>
      </c>
      <c r="O20" s="184">
        <v>12200</v>
      </c>
      <c r="P20" s="184">
        <v>17800</v>
      </c>
    </row>
    <row r="21" spans="1:18">
      <c r="A21" s="94">
        <v>7</v>
      </c>
      <c r="B21" s="183" t="s">
        <v>110</v>
      </c>
      <c r="C21" s="356">
        <v>424000</v>
      </c>
      <c r="D21" s="333"/>
      <c r="E21" s="184">
        <v>170800</v>
      </c>
      <c r="F21" s="184">
        <v>36200</v>
      </c>
      <c r="G21" s="184">
        <v>85800</v>
      </c>
      <c r="H21" s="184">
        <v>21200</v>
      </c>
      <c r="I21" s="184">
        <v>24100</v>
      </c>
      <c r="J21" s="184">
        <v>61900</v>
      </c>
      <c r="K21" s="184">
        <v>15600</v>
      </c>
      <c r="L21" s="184">
        <v>74600</v>
      </c>
      <c r="M21" s="184">
        <v>0</v>
      </c>
      <c r="N21" s="184">
        <v>4400</v>
      </c>
      <c r="O21" s="184">
        <v>12200</v>
      </c>
      <c r="P21" s="184">
        <v>21200</v>
      </c>
    </row>
    <row r="22" spans="1:18">
      <c r="A22" s="94">
        <v>8</v>
      </c>
      <c r="B22" s="183" t="s">
        <v>111</v>
      </c>
      <c r="C22" s="356">
        <v>430000</v>
      </c>
      <c r="D22" s="333"/>
      <c r="E22" s="184">
        <v>257400</v>
      </c>
      <c r="F22" s="184">
        <v>35200</v>
      </c>
      <c r="G22" s="184">
        <v>99000</v>
      </c>
      <c r="H22" s="184">
        <v>21600</v>
      </c>
      <c r="I22" s="184">
        <v>27200</v>
      </c>
      <c r="J22" s="184">
        <v>60800</v>
      </c>
      <c r="K22" s="184">
        <v>16100</v>
      </c>
      <c r="L22" s="184">
        <v>81200</v>
      </c>
      <c r="M22" s="184">
        <v>0</v>
      </c>
      <c r="N22" s="184">
        <v>5500</v>
      </c>
      <c r="O22" s="184">
        <v>12300</v>
      </c>
      <c r="P22" s="184">
        <v>25700</v>
      </c>
    </row>
    <row r="23" spans="1:18">
      <c r="A23" s="94">
        <v>9</v>
      </c>
      <c r="B23" s="183" t="s">
        <v>112</v>
      </c>
      <c r="C23" s="356">
        <v>624000</v>
      </c>
      <c r="D23" s="333"/>
      <c r="E23" s="184">
        <v>334000</v>
      </c>
      <c r="F23" s="184">
        <v>42500</v>
      </c>
      <c r="G23" s="184">
        <v>109800</v>
      </c>
      <c r="H23" s="184">
        <v>28400</v>
      </c>
      <c r="I23" s="184">
        <v>38800</v>
      </c>
      <c r="J23" s="184">
        <v>82500</v>
      </c>
      <c r="K23" s="184">
        <v>16300</v>
      </c>
      <c r="L23" s="184">
        <v>84400</v>
      </c>
      <c r="M23" s="184">
        <v>0</v>
      </c>
      <c r="N23" s="184">
        <v>6100</v>
      </c>
      <c r="O23" s="184">
        <v>16500</v>
      </c>
      <c r="P23" s="184">
        <v>31700</v>
      </c>
    </row>
    <row r="24" spans="1:18">
      <c r="A24" s="94">
        <v>10</v>
      </c>
      <c r="B24" s="183" t="s">
        <v>113</v>
      </c>
      <c r="C24" s="356">
        <v>682000</v>
      </c>
      <c r="D24" s="333"/>
      <c r="E24" s="184">
        <v>324200</v>
      </c>
      <c r="F24" s="184">
        <v>51700</v>
      </c>
      <c r="G24" s="184">
        <v>117000</v>
      </c>
      <c r="H24" s="184">
        <v>33900</v>
      </c>
      <c r="I24" s="184">
        <v>37800</v>
      </c>
      <c r="J24" s="184">
        <v>87100</v>
      </c>
      <c r="K24" s="184">
        <v>14600</v>
      </c>
      <c r="L24" s="184">
        <v>89500</v>
      </c>
      <c r="M24" s="184">
        <v>0</v>
      </c>
      <c r="N24" s="184">
        <v>7000</v>
      </c>
      <c r="O24" s="184">
        <v>15700</v>
      </c>
      <c r="P24" s="184">
        <v>32500</v>
      </c>
    </row>
    <row r="25" spans="1:18">
      <c r="A25" s="94">
        <v>11</v>
      </c>
      <c r="B25" s="183" t="s">
        <v>114</v>
      </c>
      <c r="C25" s="356">
        <v>697000</v>
      </c>
      <c r="D25" s="333"/>
      <c r="E25" s="184">
        <v>299300</v>
      </c>
      <c r="F25" s="184">
        <v>55500</v>
      </c>
      <c r="G25" s="184">
        <v>121000</v>
      </c>
      <c r="H25" s="184">
        <v>27900</v>
      </c>
      <c r="I25" s="184">
        <v>39100</v>
      </c>
      <c r="J25" s="184">
        <v>91200</v>
      </c>
      <c r="K25" s="184">
        <v>16400</v>
      </c>
      <c r="L25" s="184">
        <v>91500</v>
      </c>
      <c r="M25" s="184">
        <v>0</v>
      </c>
      <c r="N25" s="184">
        <v>6900</v>
      </c>
      <c r="O25" s="184">
        <v>15300</v>
      </c>
      <c r="P25" s="184">
        <v>31900</v>
      </c>
    </row>
    <row r="26" spans="1:18">
      <c r="A26" s="94">
        <v>12</v>
      </c>
      <c r="B26" s="183" t="s">
        <v>115</v>
      </c>
      <c r="C26" s="356">
        <v>598000</v>
      </c>
      <c r="D26" s="333"/>
      <c r="E26" s="184">
        <v>306500</v>
      </c>
      <c r="F26" s="184">
        <v>38800</v>
      </c>
      <c r="G26" s="184">
        <v>119800</v>
      </c>
      <c r="H26" s="184">
        <v>32400</v>
      </c>
      <c r="I26" s="184">
        <v>30100</v>
      </c>
      <c r="J26" s="184">
        <v>73800</v>
      </c>
      <c r="K26" s="184">
        <v>15300</v>
      </c>
      <c r="L26" s="184">
        <v>85700</v>
      </c>
      <c r="M26" s="184">
        <v>0</v>
      </c>
      <c r="N26" s="184">
        <v>7200</v>
      </c>
      <c r="O26" s="184">
        <v>16100</v>
      </c>
      <c r="P26" s="184">
        <v>30300</v>
      </c>
    </row>
    <row r="27" spans="1:18">
      <c r="A27" s="94"/>
      <c r="C27" s="294"/>
    </row>
    <row r="28" spans="1:18" ht="15" thickBot="1">
      <c r="A28" s="94">
        <v>13</v>
      </c>
      <c r="B28" s="183" t="s">
        <v>403</v>
      </c>
      <c r="C28" s="327">
        <f>ROUND(AVERAGE(C15:C26),0)</f>
        <v>526667</v>
      </c>
      <c r="D28" s="287" t="s">
        <v>536</v>
      </c>
      <c r="E28" s="287"/>
      <c r="F28" s="287"/>
      <c r="G28" s="287"/>
      <c r="H28" s="287"/>
      <c r="I28" s="287"/>
      <c r="J28" s="287"/>
      <c r="K28" s="287"/>
      <c r="L28" s="287"/>
      <c r="M28" s="287"/>
      <c r="N28" s="287"/>
      <c r="O28" s="287"/>
      <c r="P28" s="287"/>
      <c r="Q28" s="287"/>
      <c r="R28" s="287"/>
    </row>
    <row r="29" spans="1:18" ht="15" thickTop="1">
      <c r="D29" s="287" t="s">
        <v>537</v>
      </c>
      <c r="E29" s="287"/>
      <c r="F29" s="287"/>
      <c r="G29" s="287"/>
      <c r="H29" s="287"/>
      <c r="I29" s="287"/>
      <c r="J29" s="287"/>
      <c r="K29" s="287"/>
      <c r="L29" s="287"/>
      <c r="M29" s="287"/>
      <c r="N29" s="287"/>
      <c r="O29" s="287"/>
      <c r="P29" s="287"/>
      <c r="Q29" s="287"/>
      <c r="R29" s="287"/>
    </row>
  </sheetData>
  <mergeCells count="4">
    <mergeCell ref="B2:P2"/>
    <mergeCell ref="B3:P3"/>
    <mergeCell ref="B6:P6"/>
    <mergeCell ref="B4:P4"/>
  </mergeCells>
  <phoneticPr fontId="65" type="noConversion"/>
  <pageMargins left="0.7" right="0.7" top="0.75" bottom="0.75" header="0.3" footer="0.3"/>
  <pageSetup orientation="landscape" r:id="rId1"/>
  <headerFooter>
    <oddFooter>&amp;L&amp;"Arial,Regular"&amp;10Worksheet: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tint="-0.249977111117893"/>
    <pageSetUpPr fitToPage="1"/>
  </sheetPr>
  <dimension ref="A1:K44"/>
  <sheetViews>
    <sheetView topLeftCell="A13" workbookViewId="0">
      <selection activeCell="L10" sqref="L10"/>
    </sheetView>
  </sheetViews>
  <sheetFormatPr defaultColWidth="8.85546875" defaultRowHeight="14.25"/>
  <cols>
    <col min="1" max="1" width="9.42578125" style="59" customWidth="1"/>
    <col min="2" max="2" width="54.7109375" style="59" customWidth="1"/>
    <col min="3" max="3" width="17.28515625" style="59" customWidth="1"/>
    <col min="4" max="4" width="15.42578125" style="59" customWidth="1"/>
    <col min="5" max="5" width="8.85546875" style="59"/>
    <col min="6" max="6" width="12.42578125" style="59" customWidth="1"/>
    <col min="7" max="7" width="9.140625" style="59" customWidth="1"/>
    <col min="8" max="16384" width="8.85546875" style="59"/>
  </cols>
  <sheetData>
    <row r="1" spans="1:11">
      <c r="F1" s="59" t="s">
        <v>476</v>
      </c>
      <c r="K1" s="133"/>
    </row>
    <row r="2" spans="1:11" ht="15.75" customHeight="1">
      <c r="A2" s="574" t="str">
        <f>Index!C2</f>
        <v>Formula-based Rate Template</v>
      </c>
      <c r="B2" s="574"/>
      <c r="C2" s="574"/>
      <c r="D2" s="574"/>
      <c r="E2" s="574"/>
      <c r="F2" s="574"/>
      <c r="G2" s="574"/>
      <c r="H2" s="38"/>
      <c r="I2" s="38"/>
      <c r="J2" s="38"/>
      <c r="K2" s="38"/>
    </row>
    <row r="3" spans="1:11" ht="15.75" customHeight="1">
      <c r="A3" s="574" t="str">
        <f>Index!C3</f>
        <v>City Utilities of Springfield, MO</v>
      </c>
      <c r="B3" s="574"/>
      <c r="C3" s="574"/>
      <c r="D3" s="574"/>
      <c r="E3" s="574"/>
      <c r="F3" s="574"/>
      <c r="G3" s="574"/>
      <c r="H3" s="38"/>
      <c r="I3" s="38"/>
      <c r="J3" s="38"/>
      <c r="K3" s="38"/>
    </row>
    <row r="4" spans="1:11" ht="14.25" customHeight="1">
      <c r="A4" s="574" t="str">
        <f>Index!C4</f>
        <v>Using Fiscal Year 2020 Actual Financial &amp; Operating Data for Southwest Power Pool (SPP) Rates Effective 04/01/2021</v>
      </c>
      <c r="B4" s="574"/>
      <c r="C4" s="574"/>
      <c r="D4" s="574"/>
      <c r="E4" s="574"/>
      <c r="F4" s="574"/>
      <c r="G4" s="574"/>
      <c r="H4" s="39"/>
      <c r="I4" s="39"/>
      <c r="J4" s="39"/>
      <c r="K4" s="39"/>
    </row>
    <row r="6" spans="1:11" ht="15.75">
      <c r="A6" s="578" t="s">
        <v>253</v>
      </c>
      <c r="B6" s="578"/>
      <c r="C6" s="578"/>
      <c r="D6" s="578"/>
      <c r="E6" s="578"/>
      <c r="F6" s="578"/>
      <c r="G6" s="578"/>
      <c r="H6" s="235"/>
      <c r="I6" s="235"/>
      <c r="J6" s="235"/>
      <c r="K6" s="235"/>
    </row>
    <row r="7" spans="1:11" ht="15.75">
      <c r="A7" s="217"/>
      <c r="B7" s="217"/>
      <c r="C7" s="217"/>
      <c r="D7" s="217"/>
      <c r="E7" s="217"/>
      <c r="F7" s="217"/>
      <c r="G7" s="217"/>
      <c r="H7" s="217"/>
      <c r="I7" s="217"/>
      <c r="J7" s="217"/>
      <c r="K7" s="217"/>
    </row>
    <row r="8" spans="1:11" ht="15.75">
      <c r="A8" s="217"/>
      <c r="B8" s="217"/>
      <c r="C8" s="217"/>
      <c r="D8" s="217"/>
      <c r="E8" s="217"/>
      <c r="F8" s="217"/>
      <c r="G8" s="217"/>
      <c r="H8" s="217"/>
      <c r="I8" s="217"/>
      <c r="J8" s="217"/>
      <c r="K8" s="217"/>
    </row>
    <row r="9" spans="1:11" ht="15.75">
      <c r="A9" s="232" t="s">
        <v>503</v>
      </c>
      <c r="B9" s="232" t="s">
        <v>416</v>
      </c>
      <c r="C9" s="232" t="s">
        <v>417</v>
      </c>
      <c r="D9" s="232" t="s">
        <v>418</v>
      </c>
      <c r="E9" s="232" t="s">
        <v>419</v>
      </c>
      <c r="F9" s="232" t="s">
        <v>420</v>
      </c>
      <c r="G9" s="232" t="s">
        <v>421</v>
      </c>
      <c r="H9" s="217"/>
      <c r="I9" s="217"/>
      <c r="J9" s="217"/>
      <c r="K9" s="217"/>
    </row>
    <row r="10" spans="1:11" ht="15.75">
      <c r="A10" s="120"/>
      <c r="B10" s="120"/>
      <c r="C10" s="120"/>
      <c r="D10" s="120"/>
      <c r="E10" s="120"/>
      <c r="F10" s="120"/>
      <c r="G10" s="120"/>
      <c r="H10" s="120"/>
      <c r="I10" s="120"/>
      <c r="J10" s="120"/>
      <c r="K10" s="120"/>
    </row>
    <row r="11" spans="1:11" ht="15">
      <c r="A11" s="240" t="s">
        <v>19</v>
      </c>
      <c r="B11" s="240" t="s">
        <v>17</v>
      </c>
      <c r="C11" s="240" t="s">
        <v>122</v>
      </c>
      <c r="D11" s="240" t="s">
        <v>401</v>
      </c>
      <c r="E11" s="240" t="s">
        <v>162</v>
      </c>
      <c r="F11" s="240" t="s">
        <v>168</v>
      </c>
      <c r="G11" s="140"/>
      <c r="H11" s="32"/>
    </row>
    <row r="12" spans="1:11" ht="15">
      <c r="A12" s="94"/>
      <c r="B12" s="61" t="s">
        <v>254</v>
      </c>
      <c r="D12" s="173"/>
      <c r="E12" s="173"/>
      <c r="F12" s="173"/>
    </row>
    <row r="13" spans="1:11" ht="15">
      <c r="A13" s="94"/>
      <c r="B13" s="61"/>
      <c r="D13" s="173"/>
      <c r="E13" s="173"/>
      <c r="F13" s="173"/>
    </row>
    <row r="14" spans="1:11" ht="15.75" thickBot="1">
      <c r="A14" s="94"/>
      <c r="B14" s="580" t="s">
        <v>372</v>
      </c>
      <c r="C14" s="580"/>
      <c r="D14" s="580"/>
      <c r="E14" s="580"/>
      <c r="F14" s="580"/>
    </row>
    <row r="15" spans="1:11">
      <c r="A15" s="94">
        <v>1</v>
      </c>
      <c r="B15" s="59" t="s">
        <v>249</v>
      </c>
      <c r="C15" s="556">
        <v>0</v>
      </c>
      <c r="D15" s="174">
        <f>C15/C17</f>
        <v>0</v>
      </c>
      <c r="E15" s="557">
        <v>0</v>
      </c>
      <c r="F15" s="174">
        <f>E15*D15</f>
        <v>0</v>
      </c>
      <c r="G15" s="59" t="s">
        <v>147</v>
      </c>
    </row>
    <row r="16" spans="1:11">
      <c r="A16" s="94">
        <v>2</v>
      </c>
      <c r="B16" s="59" t="s">
        <v>470</v>
      </c>
      <c r="C16" s="233">
        <f>C17-C15</f>
        <v>75989473</v>
      </c>
      <c r="D16" s="174">
        <f>C16/C17</f>
        <v>1</v>
      </c>
      <c r="E16" s="388">
        <v>9.9000000000000005E-2</v>
      </c>
      <c r="F16" s="174">
        <f>E16*D16</f>
        <v>9.9000000000000005E-2</v>
      </c>
      <c r="G16" s="59" t="s">
        <v>148</v>
      </c>
    </row>
    <row r="17" spans="1:7" ht="15.75" thickBot="1">
      <c r="A17" s="579">
        <v>3</v>
      </c>
      <c r="B17" s="59" t="s">
        <v>412</v>
      </c>
      <c r="C17" s="357">
        <f>'Worksheet D'!I64</f>
        <v>75989473</v>
      </c>
      <c r="D17" s="559"/>
      <c r="E17" s="559"/>
      <c r="F17" s="558">
        <f>SUM(F15:F16)</f>
        <v>9.9000000000000005E-2</v>
      </c>
      <c r="G17" s="176" t="s">
        <v>169</v>
      </c>
    </row>
    <row r="18" spans="1:7" ht="15" thickTop="1">
      <c r="A18" s="579"/>
      <c r="B18" s="59" t="s">
        <v>413</v>
      </c>
      <c r="E18" s="59" t="s">
        <v>404</v>
      </c>
    </row>
    <row r="19" spans="1:7">
      <c r="A19" s="94"/>
      <c r="E19" s="59" t="s">
        <v>508</v>
      </c>
    </row>
    <row r="20" spans="1:7">
      <c r="A20" s="94">
        <v>4</v>
      </c>
      <c r="B20" s="59" t="s">
        <v>371</v>
      </c>
    </row>
    <row r="21" spans="1:7">
      <c r="A21" s="94"/>
    </row>
    <row r="22" spans="1:7">
      <c r="A22" s="94">
        <v>5</v>
      </c>
      <c r="B22" s="503" t="s">
        <v>589</v>
      </c>
    </row>
    <row r="23" spans="1:7">
      <c r="A23" s="94"/>
    </row>
    <row r="24" spans="1:7" ht="15">
      <c r="A24" s="94"/>
      <c r="B24" s="61" t="s">
        <v>255</v>
      </c>
    </row>
    <row r="25" spans="1:7" ht="15">
      <c r="A25" s="94"/>
      <c r="B25" s="61"/>
    </row>
    <row r="26" spans="1:7" ht="15">
      <c r="A26" s="94"/>
      <c r="B26" s="61" t="s">
        <v>274</v>
      </c>
    </row>
    <row r="27" spans="1:7">
      <c r="A27" s="94">
        <v>6</v>
      </c>
      <c r="B27" s="59" t="s">
        <v>449</v>
      </c>
      <c r="C27" s="358">
        <f>'Worksheet D'!I16</f>
        <v>70227277</v>
      </c>
    </row>
    <row r="28" spans="1:7">
      <c r="A28" s="94">
        <v>7</v>
      </c>
      <c r="B28" s="59" t="s">
        <v>538</v>
      </c>
      <c r="C28" s="359">
        <f>ATRR!I35</f>
        <v>19078523</v>
      </c>
    </row>
    <row r="29" spans="1:7">
      <c r="A29" s="94">
        <v>8</v>
      </c>
      <c r="B29" s="59" t="s">
        <v>539</v>
      </c>
      <c r="C29" s="359">
        <f>-'Worksheet C'!F52</f>
        <v>-2441106</v>
      </c>
    </row>
    <row r="30" spans="1:7" ht="15" thickBot="1">
      <c r="A30" s="94">
        <v>9</v>
      </c>
      <c r="B30" s="59" t="s">
        <v>256</v>
      </c>
      <c r="C30" s="175">
        <f>C28+C29</f>
        <v>16637417</v>
      </c>
    </row>
    <row r="31" spans="1:7" ht="15" thickTop="1">
      <c r="A31" s="94"/>
    </row>
    <row r="32" spans="1:7" ht="15">
      <c r="A32" s="94">
        <v>10</v>
      </c>
      <c r="B32" s="61" t="s">
        <v>471</v>
      </c>
      <c r="C32" s="177">
        <f>C30/C27</f>
        <v>0.2369</v>
      </c>
      <c r="D32" s="503" t="s">
        <v>590</v>
      </c>
    </row>
    <row r="33" spans="1:3">
      <c r="A33" s="94"/>
    </row>
    <row r="34" spans="1:3" ht="15">
      <c r="A34" s="94"/>
      <c r="B34" s="61"/>
      <c r="C34" s="177"/>
    </row>
    <row r="35" spans="1:3">
      <c r="A35" s="94"/>
    </row>
    <row r="36" spans="1:3">
      <c r="A36" s="94"/>
    </row>
    <row r="37" spans="1:3">
      <c r="A37" s="94"/>
    </row>
    <row r="38" spans="1:3">
      <c r="A38" s="94"/>
    </row>
    <row r="39" spans="1:3">
      <c r="A39" s="94"/>
    </row>
    <row r="40" spans="1:3">
      <c r="A40" s="94"/>
    </row>
    <row r="41" spans="1:3">
      <c r="A41" s="94"/>
    </row>
    <row r="42" spans="1:3">
      <c r="A42" s="94"/>
    </row>
    <row r="43" spans="1:3">
      <c r="A43" s="94"/>
    </row>
    <row r="44" spans="1:3">
      <c r="A44" s="94"/>
    </row>
  </sheetData>
  <mergeCells count="6">
    <mergeCell ref="A6:G6"/>
    <mergeCell ref="A2:G2"/>
    <mergeCell ref="A3:G3"/>
    <mergeCell ref="A4:G4"/>
    <mergeCell ref="A17:A18"/>
    <mergeCell ref="B14:F14"/>
  </mergeCells>
  <pageMargins left="0.7" right="0.7" top="0.75" bottom="0.75" header="0.3" footer="0.3"/>
  <pageSetup scale="96" orientation="landscape" r:id="rId1"/>
  <headerFooter>
    <oddFooter>&amp;L&amp;"Arial,Regular"&amp;10Worksheet:  &amp;A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8" tint="-0.249977111117893"/>
  </sheetPr>
  <dimension ref="A1:M59"/>
  <sheetViews>
    <sheetView topLeftCell="A19" workbookViewId="0">
      <selection activeCell="G43" sqref="G43"/>
    </sheetView>
  </sheetViews>
  <sheetFormatPr defaultColWidth="8.85546875" defaultRowHeight="12.75"/>
  <cols>
    <col min="1" max="1" width="9.85546875" style="1" customWidth="1"/>
    <col min="2" max="2" width="10" style="1" customWidth="1"/>
    <col min="3" max="3" width="26.42578125" style="1" bestFit="1" customWidth="1"/>
    <col min="4" max="4" width="15.42578125" style="1" customWidth="1"/>
    <col min="5" max="5" width="13.7109375" style="1" customWidth="1"/>
    <col min="6" max="6" width="16.85546875" style="1" customWidth="1"/>
    <col min="7" max="7" width="52" style="1" customWidth="1"/>
    <col min="8" max="8" width="9.140625" style="1" customWidth="1"/>
    <col min="9" max="16384" width="8.85546875" style="1"/>
  </cols>
  <sheetData>
    <row r="1" spans="1:8" ht="14.25">
      <c r="B1" s="59"/>
      <c r="C1" s="59"/>
      <c r="D1" s="59"/>
      <c r="E1" s="59"/>
      <c r="F1" s="59"/>
      <c r="G1" s="59" t="s">
        <v>476</v>
      </c>
    </row>
    <row r="2" spans="1:8" ht="15.75" customHeight="1">
      <c r="B2" s="574" t="str">
        <f>Index!C2</f>
        <v>Formula-based Rate Template</v>
      </c>
      <c r="C2" s="574"/>
      <c r="D2" s="574"/>
      <c r="E2" s="574"/>
      <c r="F2" s="574"/>
      <c r="G2" s="574"/>
      <c r="H2" s="38"/>
    </row>
    <row r="3" spans="1:8" ht="12.75" customHeight="1">
      <c r="B3" s="574" t="str">
        <f>Index!C3</f>
        <v>City Utilities of Springfield, MO</v>
      </c>
      <c r="C3" s="574"/>
      <c r="D3" s="574"/>
      <c r="E3" s="574"/>
      <c r="F3" s="574"/>
      <c r="G3" s="574"/>
      <c r="H3" s="39"/>
    </row>
    <row r="4" spans="1:8" ht="18" customHeight="1">
      <c r="B4" s="575" t="str">
        <f>Index!C4</f>
        <v>Using Fiscal Year 2020 Actual Financial &amp; Operating Data for Southwest Power Pool (SPP) Rates Effective 04/01/2021</v>
      </c>
      <c r="C4" s="575"/>
      <c r="D4" s="575"/>
      <c r="E4" s="575"/>
      <c r="F4" s="575"/>
      <c r="G4" s="575"/>
      <c r="H4" s="40"/>
    </row>
    <row r="5" spans="1:8" ht="18" customHeight="1">
      <c r="B5" s="118"/>
      <c r="C5" s="118"/>
      <c r="D5" s="118"/>
      <c r="E5" s="118"/>
      <c r="F5" s="118"/>
      <c r="G5" s="118"/>
      <c r="H5" s="40"/>
    </row>
    <row r="6" spans="1:8" ht="36.75" customHeight="1">
      <c r="A6" s="190"/>
      <c r="B6" s="581" t="s">
        <v>414</v>
      </c>
      <c r="C6" s="581"/>
      <c r="D6" s="581"/>
      <c r="E6" s="581"/>
      <c r="F6" s="581"/>
      <c r="G6" s="581"/>
      <c r="H6" s="38"/>
    </row>
    <row r="7" spans="1:8" ht="10.5" customHeight="1">
      <c r="A7" s="190"/>
      <c r="B7" s="215"/>
      <c r="C7" s="215"/>
      <c r="D7" s="215"/>
      <c r="E7" s="215"/>
      <c r="F7" s="215"/>
      <c r="G7" s="215"/>
      <c r="H7" s="38"/>
    </row>
    <row r="8" spans="1:8" ht="10.5" customHeight="1">
      <c r="A8" s="190"/>
      <c r="B8" s="215"/>
      <c r="C8" s="215"/>
      <c r="D8" s="215"/>
      <c r="E8" s="215"/>
      <c r="F8" s="215"/>
      <c r="G8" s="215"/>
      <c r="H8" s="38"/>
    </row>
    <row r="9" spans="1:8" s="225" customFormat="1" ht="20.25" customHeight="1">
      <c r="A9" s="232" t="s">
        <v>503</v>
      </c>
      <c r="B9" s="232" t="s">
        <v>416</v>
      </c>
      <c r="C9" s="232" t="s">
        <v>417</v>
      </c>
      <c r="D9" s="232" t="s">
        <v>418</v>
      </c>
      <c r="E9" s="232" t="s">
        <v>419</v>
      </c>
      <c r="F9" s="232" t="s">
        <v>420</v>
      </c>
      <c r="G9" s="328" t="s">
        <v>421</v>
      </c>
      <c r="H9" s="38"/>
    </row>
    <row r="10" spans="1:8">
      <c r="A10" s="128"/>
      <c r="B10" s="128"/>
      <c r="C10" s="128"/>
      <c r="D10" s="128"/>
      <c r="E10" s="128"/>
      <c r="F10" s="128"/>
    </row>
    <row r="11" spans="1:8" ht="15">
      <c r="A11" s="249" t="s">
        <v>19</v>
      </c>
      <c r="B11" s="249" t="s">
        <v>18</v>
      </c>
      <c r="C11" s="250" t="s">
        <v>358</v>
      </c>
      <c r="D11" s="251" t="s">
        <v>359</v>
      </c>
      <c r="E11" s="252" t="s">
        <v>360</v>
      </c>
      <c r="F11" s="252" t="s">
        <v>361</v>
      </c>
    </row>
    <row r="12" spans="1:8" ht="5.25" customHeight="1">
      <c r="A12" s="126"/>
      <c r="B12" s="126"/>
      <c r="C12" s="126"/>
      <c r="D12" s="127"/>
      <c r="E12" s="128"/>
      <c r="F12" s="128"/>
    </row>
    <row r="13" spans="1:8">
      <c r="A13" s="190"/>
      <c r="B13" s="126"/>
      <c r="C13" s="126"/>
      <c r="D13" s="127"/>
      <c r="E13" s="128"/>
      <c r="F13" s="128"/>
    </row>
    <row r="14" spans="1:8">
      <c r="A14" s="49">
        <v>1</v>
      </c>
      <c r="B14" s="129"/>
      <c r="C14" s="126" t="s">
        <v>69</v>
      </c>
      <c r="D14" s="129"/>
      <c r="E14" s="124"/>
      <c r="F14" s="124"/>
    </row>
    <row r="15" spans="1:8">
      <c r="A15" s="49">
        <f>A14+1</f>
        <v>2</v>
      </c>
      <c r="B15" s="125"/>
      <c r="C15" s="125" t="s">
        <v>68</v>
      </c>
      <c r="D15" s="125" t="s">
        <v>20</v>
      </c>
      <c r="E15" s="124"/>
      <c r="F15" s="124" t="s">
        <v>20</v>
      </c>
    </row>
    <row r="16" spans="1:8">
      <c r="A16" s="49">
        <f t="shared" ref="A16:A18" si="0">A15+1</f>
        <v>3</v>
      </c>
      <c r="B16" s="125"/>
      <c r="C16" s="125" t="s">
        <v>67</v>
      </c>
      <c r="D16" s="130" t="s">
        <v>20</v>
      </c>
      <c r="E16" s="124"/>
      <c r="F16" s="124" t="s">
        <v>20</v>
      </c>
    </row>
    <row r="17" spans="1:7">
      <c r="A17" s="49">
        <f t="shared" si="0"/>
        <v>4</v>
      </c>
      <c r="B17" s="125" t="s">
        <v>66</v>
      </c>
      <c r="C17" s="125" t="s">
        <v>51</v>
      </c>
      <c r="D17" s="353">
        <v>1121899</v>
      </c>
      <c r="E17" s="353">
        <v>0</v>
      </c>
      <c r="F17" s="196">
        <f t="shared" ref="F17:F26" si="1">SUM(D17:E17)</f>
        <v>1121899</v>
      </c>
    </row>
    <row r="18" spans="1:7">
      <c r="A18" s="49">
        <f t="shared" si="0"/>
        <v>5</v>
      </c>
      <c r="B18" s="125" t="s">
        <v>65</v>
      </c>
      <c r="C18" s="125" t="s">
        <v>64</v>
      </c>
      <c r="D18" s="354">
        <v>1369925</v>
      </c>
      <c r="E18" s="354">
        <v>0</v>
      </c>
      <c r="F18" s="305">
        <f t="shared" si="1"/>
        <v>1369925</v>
      </c>
      <c r="G18" s="1" t="s">
        <v>544</v>
      </c>
    </row>
    <row r="19" spans="1:7">
      <c r="A19" s="49"/>
      <c r="B19" s="125"/>
      <c r="C19" s="125"/>
      <c r="D19" s="41"/>
      <c r="E19" s="41"/>
      <c r="F19" s="195"/>
      <c r="G19" s="1" t="s">
        <v>548</v>
      </c>
    </row>
    <row r="20" spans="1:7">
      <c r="A20" s="58">
        <f>A18+1</f>
        <v>6</v>
      </c>
      <c r="B20" s="130" t="s">
        <v>135</v>
      </c>
      <c r="C20" s="130" t="s">
        <v>151</v>
      </c>
      <c r="D20" s="354">
        <v>1193477</v>
      </c>
      <c r="E20" s="355">
        <v>-161307</v>
      </c>
      <c r="F20" s="331">
        <f t="shared" si="1"/>
        <v>1032170</v>
      </c>
      <c r="G20" s="3" t="s">
        <v>147</v>
      </c>
    </row>
    <row r="21" spans="1:7">
      <c r="A21" s="49">
        <f t="shared" ref="A21:A26" si="2">A20+1</f>
        <v>7</v>
      </c>
      <c r="B21" s="130" t="s">
        <v>63</v>
      </c>
      <c r="C21" s="130" t="s">
        <v>62</v>
      </c>
      <c r="D21" s="354">
        <v>56941</v>
      </c>
      <c r="E21" s="354">
        <v>0</v>
      </c>
      <c r="F21" s="331">
        <f t="shared" si="1"/>
        <v>56941</v>
      </c>
      <c r="G21" s="3"/>
    </row>
    <row r="22" spans="1:7">
      <c r="A22" s="49">
        <f t="shared" si="2"/>
        <v>8</v>
      </c>
      <c r="B22" s="130" t="s">
        <v>61</v>
      </c>
      <c r="C22" s="130" t="s">
        <v>46</v>
      </c>
      <c r="D22" s="354">
        <v>173299</v>
      </c>
      <c r="E22" s="354">
        <v>0</v>
      </c>
      <c r="F22" s="331">
        <f t="shared" si="1"/>
        <v>173299</v>
      </c>
      <c r="G22" s="3"/>
    </row>
    <row r="23" spans="1:7">
      <c r="A23" s="49">
        <f t="shared" si="2"/>
        <v>9</v>
      </c>
      <c r="B23" s="130" t="s">
        <v>60</v>
      </c>
      <c r="C23" s="130" t="s">
        <v>44</v>
      </c>
      <c r="D23" s="354">
        <v>0</v>
      </c>
      <c r="E23" s="354">
        <v>0</v>
      </c>
      <c r="F23" s="331">
        <f t="shared" si="1"/>
        <v>0</v>
      </c>
      <c r="G23" s="3"/>
    </row>
    <row r="24" spans="1:7">
      <c r="A24" s="49">
        <f t="shared" si="2"/>
        <v>10</v>
      </c>
      <c r="B24" s="130" t="s">
        <v>59</v>
      </c>
      <c r="C24" s="130" t="s">
        <v>58</v>
      </c>
      <c r="D24" s="354">
        <v>0</v>
      </c>
      <c r="E24" s="354">
        <v>0</v>
      </c>
      <c r="F24" s="331">
        <f t="shared" si="1"/>
        <v>0</v>
      </c>
      <c r="G24" s="3" t="s">
        <v>148</v>
      </c>
    </row>
    <row r="25" spans="1:7">
      <c r="A25" s="49">
        <f t="shared" si="2"/>
        <v>11</v>
      </c>
      <c r="B25" s="130" t="s">
        <v>57</v>
      </c>
      <c r="C25" s="130" t="s">
        <v>56</v>
      </c>
      <c r="D25" s="354">
        <v>9208278</v>
      </c>
      <c r="E25" s="351">
        <f>'Worksheet F'!G24</f>
        <v>-8894104</v>
      </c>
      <c r="F25" s="331">
        <f t="shared" si="1"/>
        <v>314174</v>
      </c>
      <c r="G25" s="3" t="s">
        <v>368</v>
      </c>
    </row>
    <row r="26" spans="1:7">
      <c r="A26" s="49">
        <f t="shared" si="2"/>
        <v>12</v>
      </c>
      <c r="B26" s="130" t="s">
        <v>55</v>
      </c>
      <c r="C26" s="130" t="s">
        <v>54</v>
      </c>
      <c r="D26" s="354">
        <v>0</v>
      </c>
      <c r="E26" s="354">
        <v>0</v>
      </c>
      <c r="F26" s="331">
        <f t="shared" si="1"/>
        <v>0</v>
      </c>
      <c r="G26" s="3"/>
    </row>
    <row r="27" spans="1:7">
      <c r="A27" s="58"/>
      <c r="B27" s="130"/>
      <c r="C27" s="130"/>
      <c r="D27" s="26"/>
      <c r="E27" s="26"/>
      <c r="F27" s="331"/>
      <c r="G27" s="3"/>
    </row>
    <row r="28" spans="1:7">
      <c r="A28" s="58"/>
      <c r="B28" s="130"/>
      <c r="C28" s="130"/>
      <c r="D28" s="26" t="s">
        <v>20</v>
      </c>
      <c r="E28" s="26"/>
      <c r="F28" s="331" t="s">
        <v>20</v>
      </c>
      <c r="G28" s="3"/>
    </row>
    <row r="29" spans="1:7">
      <c r="A29" s="58">
        <f>A26+1</f>
        <v>13</v>
      </c>
      <c r="B29" s="130"/>
      <c r="C29" s="130" t="s">
        <v>53</v>
      </c>
      <c r="D29" s="26"/>
      <c r="E29" s="26"/>
      <c r="F29" s="331" t="s">
        <v>20</v>
      </c>
      <c r="G29" s="3"/>
    </row>
    <row r="30" spans="1:7">
      <c r="A30" s="49">
        <f t="shared" ref="A30:A36" si="3">A29+1</f>
        <v>14</v>
      </c>
      <c r="B30" s="130" t="s">
        <v>52</v>
      </c>
      <c r="C30" s="130" t="s">
        <v>51</v>
      </c>
      <c r="D30" s="354">
        <v>164995</v>
      </c>
      <c r="E30" s="354">
        <v>0</v>
      </c>
      <c r="F30" s="331">
        <f t="shared" ref="F30:F35" si="4">SUM(D30:E30)</f>
        <v>164995</v>
      </c>
      <c r="G30" s="3"/>
    </row>
    <row r="31" spans="1:7">
      <c r="A31" s="49">
        <f t="shared" si="3"/>
        <v>15</v>
      </c>
      <c r="B31" s="130" t="s">
        <v>50</v>
      </c>
      <c r="C31" s="130" t="s">
        <v>49</v>
      </c>
      <c r="D31" s="354">
        <v>69765</v>
      </c>
      <c r="E31" s="354">
        <v>0</v>
      </c>
      <c r="F31" s="331">
        <f t="shared" si="4"/>
        <v>69765</v>
      </c>
      <c r="G31" s="3"/>
    </row>
    <row r="32" spans="1:7" s="3" customFormat="1">
      <c r="A32" s="49">
        <f t="shared" si="3"/>
        <v>16</v>
      </c>
      <c r="B32" s="130" t="s">
        <v>48</v>
      </c>
      <c r="C32" s="130" t="s">
        <v>33</v>
      </c>
      <c r="D32" s="354">
        <v>1671225</v>
      </c>
      <c r="E32" s="355">
        <v>-266066</v>
      </c>
      <c r="F32" s="331">
        <f t="shared" si="4"/>
        <v>1405159</v>
      </c>
      <c r="G32" s="3" t="s">
        <v>369</v>
      </c>
    </row>
    <row r="33" spans="1:13">
      <c r="A33" s="49">
        <f t="shared" si="3"/>
        <v>17</v>
      </c>
      <c r="B33" s="130" t="s">
        <v>47</v>
      </c>
      <c r="C33" s="130" t="s">
        <v>46</v>
      </c>
      <c r="D33" s="354">
        <v>525586</v>
      </c>
      <c r="E33" s="354">
        <v>0</v>
      </c>
      <c r="F33" s="331">
        <f t="shared" si="4"/>
        <v>525586</v>
      </c>
      <c r="G33" s="3"/>
    </row>
    <row r="34" spans="1:13">
      <c r="A34" s="49">
        <f t="shared" si="3"/>
        <v>18</v>
      </c>
      <c r="B34" s="130" t="s">
        <v>45</v>
      </c>
      <c r="C34" s="130" t="s">
        <v>44</v>
      </c>
      <c r="D34" s="354">
        <v>0</v>
      </c>
      <c r="E34" s="354">
        <v>0</v>
      </c>
      <c r="F34" s="331">
        <f t="shared" si="4"/>
        <v>0</v>
      </c>
      <c r="G34" s="3"/>
    </row>
    <row r="35" spans="1:13">
      <c r="A35" s="49">
        <f t="shared" si="3"/>
        <v>19</v>
      </c>
      <c r="B35" s="130" t="s">
        <v>43</v>
      </c>
      <c r="C35" s="130" t="s">
        <v>42</v>
      </c>
      <c r="D35" s="354">
        <v>1432</v>
      </c>
      <c r="E35" s="354">
        <v>0</v>
      </c>
      <c r="F35" s="331">
        <f t="shared" si="4"/>
        <v>1432</v>
      </c>
      <c r="G35" s="3"/>
    </row>
    <row r="36" spans="1:13" ht="13.5" thickBot="1">
      <c r="A36" s="49">
        <f t="shared" si="3"/>
        <v>20</v>
      </c>
      <c r="B36" s="330"/>
      <c r="C36" s="330" t="s">
        <v>366</v>
      </c>
      <c r="D36" s="339">
        <f>SUM(D17:D35)</f>
        <v>15556822</v>
      </c>
      <c r="E36" s="339">
        <f>SUM(E17:E35)</f>
        <v>-9321477</v>
      </c>
      <c r="F36" s="339">
        <f>SUM(F17:F35)</f>
        <v>6235345</v>
      </c>
      <c r="G36" s="3" t="s">
        <v>515</v>
      </c>
    </row>
    <row r="37" spans="1:13" ht="13.5" thickTop="1">
      <c r="A37" s="58"/>
      <c r="B37" s="330"/>
      <c r="C37" s="330"/>
      <c r="D37" s="340"/>
      <c r="E37" s="341"/>
      <c r="F37" s="340"/>
      <c r="G37" s="3" t="s">
        <v>421</v>
      </c>
    </row>
    <row r="38" spans="1:13">
      <c r="A38" s="58"/>
      <c r="B38" s="130" t="s">
        <v>41</v>
      </c>
      <c r="C38" s="130"/>
      <c r="D38" s="329"/>
      <c r="E38" s="330"/>
      <c r="F38" s="26"/>
      <c r="G38" s="3"/>
    </row>
    <row r="39" spans="1:13">
      <c r="A39" s="58">
        <f>A36+1</f>
        <v>21</v>
      </c>
      <c r="B39" s="130"/>
      <c r="C39" s="130" t="s">
        <v>13</v>
      </c>
      <c r="D39" s="354">
        <v>602751</v>
      </c>
      <c r="E39" s="354">
        <f>-D39</f>
        <v>-602751</v>
      </c>
      <c r="F39" s="331">
        <f t="shared" ref="F39" si="5">SUM(D39:E39)</f>
        <v>0</v>
      </c>
      <c r="G39" s="3" t="s">
        <v>374</v>
      </c>
    </row>
    <row r="40" spans="1:13">
      <c r="A40" s="58"/>
      <c r="B40" s="130"/>
      <c r="C40" s="130"/>
      <c r="D40" s="26"/>
      <c r="E40" s="330"/>
      <c r="F40" s="331"/>
      <c r="G40" s="3"/>
    </row>
    <row r="41" spans="1:13" ht="13.5" thickBot="1">
      <c r="A41" s="58">
        <f>A39+1</f>
        <v>22</v>
      </c>
      <c r="B41" s="130"/>
      <c r="C41" s="342" t="s">
        <v>40</v>
      </c>
      <c r="D41" s="26"/>
      <c r="E41" s="26"/>
      <c r="F41" s="331" t="s">
        <v>20</v>
      </c>
      <c r="G41" s="3"/>
    </row>
    <row r="42" spans="1:13">
      <c r="A42" s="58">
        <f t="shared" ref="A42:A43" si="6">A41+1</f>
        <v>23</v>
      </c>
      <c r="B42" s="130"/>
      <c r="C42" s="130" t="s">
        <v>39</v>
      </c>
      <c r="D42" s="26"/>
      <c r="E42" s="26"/>
      <c r="F42" s="331" t="s">
        <v>20</v>
      </c>
      <c r="G42" s="3"/>
    </row>
    <row r="43" spans="1:13">
      <c r="A43" s="58">
        <f t="shared" si="6"/>
        <v>24</v>
      </c>
      <c r="B43" s="130" t="s">
        <v>38</v>
      </c>
      <c r="C43" s="130" t="s">
        <v>37</v>
      </c>
      <c r="D43" s="354">
        <v>0</v>
      </c>
      <c r="E43" s="354">
        <v>0</v>
      </c>
      <c r="F43" s="331">
        <f t="shared" ref="F43:F51" si="7">SUM(D43:E43)</f>
        <v>0</v>
      </c>
      <c r="G43" s="3"/>
      <c r="H43" s="3"/>
      <c r="I43" s="3"/>
      <c r="J43" s="3"/>
      <c r="K43" s="3"/>
      <c r="L43" s="3"/>
      <c r="M43" s="3"/>
    </row>
    <row r="44" spans="1:13">
      <c r="A44" s="58">
        <f>A43+1</f>
        <v>25</v>
      </c>
      <c r="B44" s="130" t="s">
        <v>36</v>
      </c>
      <c r="C44" s="130" t="s">
        <v>35</v>
      </c>
      <c r="D44" s="354">
        <v>3391</v>
      </c>
      <c r="E44" s="354">
        <v>0</v>
      </c>
      <c r="F44" s="331">
        <f t="shared" si="7"/>
        <v>3391</v>
      </c>
      <c r="G44" s="3"/>
      <c r="H44" s="3"/>
      <c r="I44" s="3"/>
      <c r="J44" s="3"/>
      <c r="K44" s="3"/>
      <c r="L44" s="3"/>
      <c r="M44" s="3"/>
    </row>
    <row r="45" spans="1:13">
      <c r="A45" s="58">
        <f t="shared" ref="A45:A52" si="8">A44+1</f>
        <v>26</v>
      </c>
      <c r="B45" s="130" t="s">
        <v>34</v>
      </c>
      <c r="C45" s="130" t="s">
        <v>33</v>
      </c>
      <c r="D45" s="354">
        <v>1383493</v>
      </c>
      <c r="E45" s="354">
        <v>0</v>
      </c>
      <c r="F45" s="331">
        <f t="shared" si="7"/>
        <v>1383493</v>
      </c>
      <c r="G45" s="352"/>
      <c r="H45" s="3"/>
      <c r="I45" s="3"/>
      <c r="J45" s="3"/>
      <c r="K45" s="3"/>
      <c r="L45" s="3"/>
      <c r="M45" s="3"/>
    </row>
    <row r="46" spans="1:13">
      <c r="A46" s="58">
        <f t="shared" si="8"/>
        <v>27</v>
      </c>
      <c r="B46" s="130" t="s">
        <v>32</v>
      </c>
      <c r="C46" s="130" t="s">
        <v>31</v>
      </c>
      <c r="D46" s="354">
        <v>0</v>
      </c>
      <c r="E46" s="354">
        <v>0</v>
      </c>
      <c r="F46" s="331">
        <f t="shared" si="7"/>
        <v>0</v>
      </c>
      <c r="G46" s="3"/>
      <c r="H46" s="3"/>
      <c r="I46" s="3"/>
      <c r="J46" s="3"/>
      <c r="K46" s="3"/>
      <c r="L46" s="3"/>
      <c r="M46" s="3"/>
    </row>
    <row r="47" spans="1:13">
      <c r="A47" s="58">
        <f t="shared" si="8"/>
        <v>28</v>
      </c>
      <c r="B47" s="130" t="s">
        <v>30</v>
      </c>
      <c r="C47" s="130" t="s">
        <v>29</v>
      </c>
      <c r="D47" s="354">
        <v>760289</v>
      </c>
      <c r="E47" s="354">
        <v>0</v>
      </c>
      <c r="F47" s="331">
        <f t="shared" si="7"/>
        <v>760289</v>
      </c>
      <c r="G47" s="3"/>
    </row>
    <row r="48" spans="1:13">
      <c r="A48" s="58">
        <f t="shared" si="8"/>
        <v>29</v>
      </c>
      <c r="B48" s="130" t="s">
        <v>28</v>
      </c>
      <c r="C48" s="130" t="s">
        <v>27</v>
      </c>
      <c r="D48" s="354">
        <v>281223</v>
      </c>
      <c r="E48" s="354">
        <v>0</v>
      </c>
      <c r="F48" s="331">
        <f t="shared" si="7"/>
        <v>281223</v>
      </c>
      <c r="G48" s="3"/>
    </row>
    <row r="49" spans="1:7">
      <c r="A49" s="58">
        <f t="shared" si="8"/>
        <v>30</v>
      </c>
      <c r="B49" s="125" t="s">
        <v>26</v>
      </c>
      <c r="C49" s="125" t="s">
        <v>25</v>
      </c>
      <c r="D49" s="354">
        <v>3242</v>
      </c>
      <c r="E49" s="354">
        <v>0</v>
      </c>
      <c r="F49" s="305">
        <f t="shared" si="7"/>
        <v>3242</v>
      </c>
    </row>
    <row r="50" spans="1:7">
      <c r="A50" s="58">
        <f t="shared" si="8"/>
        <v>31</v>
      </c>
      <c r="B50" s="125" t="s">
        <v>24</v>
      </c>
      <c r="C50" s="125" t="s">
        <v>23</v>
      </c>
      <c r="D50" s="354">
        <v>9468</v>
      </c>
      <c r="E50" s="354">
        <v>0</v>
      </c>
      <c r="F50" s="305">
        <f t="shared" si="7"/>
        <v>9468</v>
      </c>
    </row>
    <row r="51" spans="1:7">
      <c r="A51" s="58">
        <f t="shared" si="8"/>
        <v>32</v>
      </c>
      <c r="B51" s="125" t="s">
        <v>22</v>
      </c>
      <c r="C51" s="125" t="s">
        <v>21</v>
      </c>
      <c r="D51" s="354">
        <v>0</v>
      </c>
      <c r="E51" s="354">
        <v>0</v>
      </c>
      <c r="F51" s="305">
        <f t="shared" si="7"/>
        <v>0</v>
      </c>
    </row>
    <row r="52" spans="1:7" ht="13.5" thickBot="1">
      <c r="A52" s="58">
        <f t="shared" si="8"/>
        <v>33</v>
      </c>
      <c r="B52" s="125"/>
      <c r="C52" s="125" t="s">
        <v>297</v>
      </c>
      <c r="D52" s="131">
        <f>SUM(D43:D51)</f>
        <v>2441106</v>
      </c>
      <c r="E52" s="131">
        <f>SUM(E43:E51)</f>
        <v>0</v>
      </c>
      <c r="F52" s="131">
        <f>SUM(F43:F51)</f>
        <v>2441106</v>
      </c>
      <c r="G52" s="1" t="s">
        <v>516</v>
      </c>
    </row>
    <row r="53" spans="1:7" ht="13.5" thickTop="1">
      <c r="A53" s="49"/>
      <c r="B53" s="125"/>
      <c r="C53" s="125"/>
      <c r="D53" s="230"/>
      <c r="E53" s="230"/>
      <c r="F53" s="230"/>
      <c r="G53" s="1" t="s">
        <v>517</v>
      </c>
    </row>
    <row r="54" spans="1:7">
      <c r="A54" s="49"/>
      <c r="B54" s="125"/>
      <c r="C54" s="125"/>
      <c r="D54" s="230"/>
      <c r="E54" s="230"/>
      <c r="F54" s="230"/>
    </row>
    <row r="55" spans="1:7">
      <c r="A55" s="49">
        <f>A52+1</f>
        <v>34</v>
      </c>
      <c r="B55" s="1" t="s">
        <v>147</v>
      </c>
      <c r="C55" s="1" t="s">
        <v>549</v>
      </c>
    </row>
    <row r="56" spans="1:7">
      <c r="A56" s="49">
        <f>A55+1</f>
        <v>35</v>
      </c>
      <c r="B56" s="1" t="s">
        <v>148</v>
      </c>
      <c r="C56" s="1" t="s">
        <v>370</v>
      </c>
    </row>
    <row r="57" spans="1:7">
      <c r="A57" s="49">
        <f t="shared" ref="A57:A59" si="9">A56+1</f>
        <v>36</v>
      </c>
      <c r="B57" s="1" t="s">
        <v>368</v>
      </c>
      <c r="C57" s="1" t="s">
        <v>373</v>
      </c>
    </row>
    <row r="58" spans="1:7">
      <c r="A58" s="49">
        <f t="shared" si="9"/>
        <v>37</v>
      </c>
      <c r="B58" s="1" t="s">
        <v>369</v>
      </c>
      <c r="C58" s="1" t="s">
        <v>149</v>
      </c>
    </row>
    <row r="59" spans="1:7" ht="25.5" customHeight="1">
      <c r="A59" s="49">
        <f t="shared" si="9"/>
        <v>38</v>
      </c>
      <c r="B59" s="229" t="s">
        <v>374</v>
      </c>
      <c r="C59" s="582" t="s">
        <v>447</v>
      </c>
      <c r="D59" s="582"/>
      <c r="E59" s="582"/>
      <c r="F59" s="582"/>
      <c r="G59" s="582"/>
    </row>
  </sheetData>
  <mergeCells count="5">
    <mergeCell ref="B2:G2"/>
    <mergeCell ref="B3:G3"/>
    <mergeCell ref="B4:G4"/>
    <mergeCell ref="B6:G6"/>
    <mergeCell ref="C59:G59"/>
  </mergeCells>
  <pageMargins left="1" right="0.5" top="0.5" bottom="0.5" header="0.3" footer="0.3"/>
  <pageSetup scale="60" orientation="portrait" r:id="rId1"/>
  <headerFooter alignWithMargins="0">
    <oddFooter>&amp;L
&amp;"Arial,Regular"&amp;10Worksheet: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8" tint="-0.249977111117893"/>
    <pageSetUpPr fitToPage="1"/>
  </sheetPr>
  <dimension ref="A1:R118"/>
  <sheetViews>
    <sheetView topLeftCell="A19" zoomScale="70" zoomScaleNormal="70" workbookViewId="0">
      <selection activeCell="E51" sqref="E51"/>
    </sheetView>
  </sheetViews>
  <sheetFormatPr defaultColWidth="8.85546875" defaultRowHeight="14.25"/>
  <cols>
    <col min="1" max="1" width="8.85546875" style="94"/>
    <col min="2" max="2" width="73.140625" style="59" customWidth="1"/>
    <col min="3" max="3" width="26.42578125" style="59" bestFit="1" customWidth="1"/>
    <col min="4" max="4" width="23.7109375" style="59" customWidth="1"/>
    <col min="5" max="5" width="29" style="59" customWidth="1"/>
    <col min="6" max="6" width="20.28515625" style="59" customWidth="1"/>
    <col min="7" max="7" width="12.85546875" style="59" bestFit="1" customWidth="1"/>
    <col min="8" max="8" width="13.42578125" style="98" bestFit="1" customWidth="1"/>
    <col min="9" max="9" width="16.85546875" style="59" customWidth="1"/>
    <col min="10" max="10" width="6.7109375" style="59" customWidth="1"/>
    <col min="11" max="11" width="19.85546875" style="59" bestFit="1" customWidth="1"/>
    <col min="12" max="12" width="12.7109375" style="98" bestFit="1" customWidth="1"/>
    <col min="13" max="13" width="15.7109375" style="59" customWidth="1"/>
    <col min="14" max="14" width="26" style="59" customWidth="1"/>
    <col min="15" max="16384" width="8.85546875" style="59"/>
  </cols>
  <sheetData>
    <row r="1" spans="1:18">
      <c r="N1" s="59" t="s">
        <v>476</v>
      </c>
    </row>
    <row r="2" spans="1:18" ht="15.75">
      <c r="A2" s="583" t="str">
        <f>Index!C2</f>
        <v>Formula-based Rate Template</v>
      </c>
      <c r="B2" s="583"/>
      <c r="C2" s="583"/>
      <c r="D2" s="583"/>
      <c r="E2" s="583"/>
      <c r="F2" s="583"/>
      <c r="G2" s="583"/>
      <c r="H2" s="583"/>
      <c r="I2" s="583"/>
      <c r="J2" s="583"/>
      <c r="K2" s="583"/>
      <c r="L2" s="583"/>
    </row>
    <row r="3" spans="1:18" ht="15.75">
      <c r="A3" s="583" t="str">
        <f>Index!C3</f>
        <v>City Utilities of Springfield, MO</v>
      </c>
      <c r="B3" s="583"/>
      <c r="C3" s="583"/>
      <c r="D3" s="583"/>
      <c r="E3" s="583"/>
      <c r="F3" s="583"/>
      <c r="G3" s="583"/>
      <c r="H3" s="583"/>
      <c r="I3" s="583"/>
      <c r="J3" s="583"/>
      <c r="K3" s="583"/>
      <c r="L3" s="583"/>
    </row>
    <row r="4" spans="1:18">
      <c r="A4" s="584" t="str">
        <f>Index!C4</f>
        <v>Using Fiscal Year 2020 Actual Financial &amp; Operating Data for Southwest Power Pool (SPP) Rates Effective 04/01/2021</v>
      </c>
      <c r="B4" s="584"/>
      <c r="C4" s="584"/>
      <c r="D4" s="584"/>
      <c r="E4" s="584"/>
      <c r="F4" s="584"/>
      <c r="G4" s="584"/>
      <c r="H4" s="584"/>
      <c r="I4" s="584"/>
      <c r="J4" s="584"/>
      <c r="K4" s="584"/>
      <c r="L4" s="584"/>
    </row>
    <row r="6" spans="1:18" ht="15.75" customHeight="1">
      <c r="A6" s="581" t="s">
        <v>355</v>
      </c>
      <c r="B6" s="581"/>
      <c r="C6" s="581"/>
      <c r="D6" s="581"/>
      <c r="E6" s="581"/>
      <c r="F6" s="581"/>
      <c r="G6" s="581"/>
      <c r="H6" s="581"/>
      <c r="I6" s="581"/>
      <c r="J6" s="581"/>
      <c r="K6" s="581"/>
      <c r="L6" s="581"/>
    </row>
    <row r="9" spans="1:18" s="61" customFormat="1" ht="15.75">
      <c r="A9" s="232" t="s">
        <v>503</v>
      </c>
      <c r="B9" s="232" t="s">
        <v>416</v>
      </c>
      <c r="C9" s="232" t="s">
        <v>417</v>
      </c>
      <c r="D9" s="232" t="s">
        <v>418</v>
      </c>
      <c r="E9" s="232" t="s">
        <v>419</v>
      </c>
      <c r="F9" s="232" t="s">
        <v>420</v>
      </c>
      <c r="G9" s="232" t="s">
        <v>421</v>
      </c>
      <c r="H9" s="232" t="s">
        <v>426</v>
      </c>
      <c r="I9" s="232" t="s">
        <v>427</v>
      </c>
      <c r="J9" s="253"/>
      <c r="K9" s="232" t="s">
        <v>432</v>
      </c>
      <c r="L9" s="232" t="s">
        <v>433</v>
      </c>
      <c r="M9" s="232" t="s">
        <v>434</v>
      </c>
      <c r="N9" s="232" t="s">
        <v>435</v>
      </c>
    </row>
    <row r="11" spans="1:18" ht="42.75" customHeight="1">
      <c r="A11" s="257" t="s">
        <v>19</v>
      </c>
      <c r="B11" s="257" t="s">
        <v>71</v>
      </c>
      <c r="C11" s="257" t="s">
        <v>154</v>
      </c>
      <c r="D11" s="257"/>
      <c r="E11" s="257"/>
      <c r="F11" s="257" t="s">
        <v>155</v>
      </c>
      <c r="G11" s="257" t="s">
        <v>483</v>
      </c>
      <c r="H11" s="257" t="s">
        <v>482</v>
      </c>
      <c r="I11" s="257" t="s">
        <v>1</v>
      </c>
      <c r="J11" s="257"/>
      <c r="K11" s="257" t="s">
        <v>248</v>
      </c>
      <c r="L11" s="257" t="s">
        <v>482</v>
      </c>
      <c r="M11" s="257" t="s">
        <v>405</v>
      </c>
      <c r="N11" s="256"/>
    </row>
    <row r="12" spans="1:18">
      <c r="A12" s="209">
        <v>1</v>
      </c>
      <c r="B12" s="98" t="s">
        <v>504</v>
      </c>
      <c r="C12" s="98"/>
      <c r="D12" s="98"/>
      <c r="E12" s="98"/>
      <c r="F12" s="98"/>
      <c r="G12" s="98"/>
      <c r="I12" s="98"/>
      <c r="J12" s="98"/>
      <c r="K12" s="98"/>
      <c r="M12" s="98"/>
    </row>
    <row r="13" spans="1:18">
      <c r="A13" s="209">
        <v>2</v>
      </c>
      <c r="B13" s="98" t="s">
        <v>159</v>
      </c>
      <c r="C13" s="98" t="s">
        <v>545</v>
      </c>
      <c r="D13" s="98"/>
      <c r="E13" s="98"/>
      <c r="F13" s="362">
        <f>'Worksheet E'!F23</f>
        <v>123581765</v>
      </c>
      <c r="G13" s="234" t="s">
        <v>173</v>
      </c>
      <c r="H13" s="497">
        <v>1</v>
      </c>
      <c r="I13" s="197">
        <f>H13*F13</f>
        <v>123581765</v>
      </c>
      <c r="J13" s="98"/>
      <c r="K13" s="362">
        <f>'Worksheet C'!F52</f>
        <v>2441106</v>
      </c>
      <c r="L13" s="295">
        <f>H13</f>
        <v>1</v>
      </c>
      <c r="M13" s="197">
        <f t="shared" ref="M13" si="0">K13*L13</f>
        <v>2441106</v>
      </c>
      <c r="N13" s="98" t="s">
        <v>518</v>
      </c>
      <c r="O13" s="62"/>
      <c r="P13" s="62"/>
      <c r="Q13" s="62"/>
      <c r="R13" s="62"/>
    </row>
    <row r="14" spans="1:18">
      <c r="A14" s="209">
        <v>3</v>
      </c>
      <c r="B14" s="98" t="s">
        <v>160</v>
      </c>
      <c r="C14" s="98" t="s">
        <v>546</v>
      </c>
      <c r="D14" s="98"/>
      <c r="E14" s="98"/>
      <c r="F14" s="363">
        <f>'Worksheet E'!D36</f>
        <v>53354488</v>
      </c>
      <c r="G14" s="234" t="s">
        <v>173</v>
      </c>
      <c r="H14" s="497">
        <f>H13</f>
        <v>1</v>
      </c>
      <c r="I14" s="199">
        <f>H14*F14</f>
        <v>53354488</v>
      </c>
      <c r="J14" s="98"/>
      <c r="K14" s="98"/>
      <c r="L14" s="297"/>
      <c r="M14" s="98"/>
      <c r="N14" s="98" t="s">
        <v>431</v>
      </c>
      <c r="O14" s="62"/>
      <c r="P14" s="62"/>
      <c r="Q14" s="62"/>
      <c r="R14" s="62"/>
    </row>
    <row r="15" spans="1:18">
      <c r="A15" s="453"/>
      <c r="B15" s="454"/>
      <c r="C15" s="454"/>
      <c r="D15" s="454"/>
      <c r="E15" s="454"/>
      <c r="F15" s="472"/>
      <c r="G15" s="455"/>
      <c r="H15" s="456"/>
      <c r="I15" s="457"/>
      <c r="J15" s="454"/>
      <c r="K15" s="473"/>
      <c r="L15" s="499"/>
      <c r="M15" s="458"/>
      <c r="O15" s="62"/>
      <c r="P15" s="62"/>
      <c r="Q15" s="62"/>
      <c r="R15" s="62"/>
    </row>
    <row r="16" spans="1:18" ht="15" thickBot="1">
      <c r="A16" s="209">
        <v>4</v>
      </c>
      <c r="B16" s="210" t="s">
        <v>161</v>
      </c>
      <c r="C16" s="98" t="s">
        <v>573</v>
      </c>
      <c r="D16" s="98"/>
      <c r="E16" s="98"/>
      <c r="F16" s="198">
        <f>F13-F14</f>
        <v>70227277</v>
      </c>
      <c r="G16" s="234"/>
      <c r="H16" s="295"/>
      <c r="I16" s="198">
        <f>I13-I14</f>
        <v>70227277</v>
      </c>
      <c r="J16" s="98"/>
      <c r="K16" s="285">
        <f>K13-K14</f>
        <v>2441106</v>
      </c>
      <c r="L16" s="297"/>
      <c r="M16" s="285">
        <f>M13-M14</f>
        <v>2441106</v>
      </c>
      <c r="O16" s="345"/>
      <c r="P16" s="62"/>
      <c r="Q16" s="62"/>
      <c r="R16" s="62"/>
    </row>
    <row r="17" spans="1:18" ht="15" thickTop="1">
      <c r="A17" s="209"/>
      <c r="B17" s="98"/>
      <c r="C17" s="98"/>
      <c r="D17" s="98"/>
      <c r="E17" s="98"/>
      <c r="F17" s="60"/>
      <c r="G17" s="234"/>
      <c r="H17" s="295"/>
      <c r="I17" s="60"/>
      <c r="J17" s="98"/>
      <c r="K17" s="98"/>
      <c r="L17" s="297"/>
      <c r="M17" s="98"/>
      <c r="O17" s="62"/>
      <c r="P17" s="62"/>
      <c r="Q17" s="62"/>
      <c r="R17" s="62"/>
    </row>
    <row r="18" spans="1:18" ht="22.5" customHeight="1">
      <c r="A18" s="209">
        <v>5</v>
      </c>
      <c r="B18" s="100" t="s">
        <v>164</v>
      </c>
      <c r="C18" s="98"/>
      <c r="D18" s="255" t="s">
        <v>159</v>
      </c>
      <c r="E18" s="255" t="s">
        <v>219</v>
      </c>
      <c r="F18" s="255" t="s">
        <v>170</v>
      </c>
      <c r="G18" s="234"/>
      <c r="H18" s="297"/>
      <c r="I18" s="98"/>
      <c r="J18" s="98"/>
      <c r="K18" s="98"/>
      <c r="L18" s="297"/>
      <c r="M18" s="98"/>
      <c r="N18" s="62"/>
    </row>
    <row r="19" spans="1:18">
      <c r="A19" s="209">
        <v>6</v>
      </c>
      <c r="B19" s="98" t="s">
        <v>308</v>
      </c>
      <c r="C19" s="100" t="s">
        <v>347</v>
      </c>
      <c r="D19" s="360">
        <v>5447004</v>
      </c>
      <c r="E19" s="360">
        <v>-3133055</v>
      </c>
      <c r="F19" s="197">
        <f t="shared" ref="F19:F24" si="1">SUM(D19:E19)</f>
        <v>2313949</v>
      </c>
      <c r="G19" s="234" t="s">
        <v>174</v>
      </c>
      <c r="H19" s="498">
        <v>0.5</v>
      </c>
      <c r="I19" s="197">
        <f t="shared" ref="I19:I26" si="2">F19*H19</f>
        <v>1156975</v>
      </c>
      <c r="J19" s="98"/>
      <c r="K19" s="360">
        <v>192453</v>
      </c>
      <c r="L19" s="301">
        <f>H19</f>
        <v>0.5</v>
      </c>
      <c r="M19" s="298">
        <f t="shared" ref="M19:M24" si="3">K19*L19</f>
        <v>96227</v>
      </c>
      <c r="N19" s="62"/>
      <c r="O19" s="345"/>
    </row>
    <row r="20" spans="1:18">
      <c r="A20" s="209">
        <v>7</v>
      </c>
      <c r="B20" s="98" t="s">
        <v>333</v>
      </c>
      <c r="C20" s="100" t="s">
        <v>347</v>
      </c>
      <c r="D20" s="361">
        <v>130460</v>
      </c>
      <c r="E20" s="361">
        <v>-48880</v>
      </c>
      <c r="F20" s="307">
        <f t="shared" si="1"/>
        <v>81580</v>
      </c>
      <c r="G20" s="234" t="s">
        <v>175</v>
      </c>
      <c r="H20" s="498">
        <v>0.25</v>
      </c>
      <c r="I20" s="307">
        <f t="shared" si="2"/>
        <v>20395</v>
      </c>
      <c r="J20" s="98"/>
      <c r="K20" s="361">
        <v>11020</v>
      </c>
      <c r="L20" s="301">
        <f t="shared" ref="L20:L26" si="4">H20</f>
        <v>0.25</v>
      </c>
      <c r="M20" s="307">
        <f t="shared" si="3"/>
        <v>2755</v>
      </c>
      <c r="N20" s="62"/>
      <c r="O20" s="345"/>
    </row>
    <row r="21" spans="1:18">
      <c r="A21" s="209">
        <v>8</v>
      </c>
      <c r="B21" s="98" t="s">
        <v>309</v>
      </c>
      <c r="C21" s="100" t="s">
        <v>347</v>
      </c>
      <c r="D21" s="361">
        <v>63869</v>
      </c>
      <c r="E21" s="361">
        <v>-47120</v>
      </c>
      <c r="F21" s="307">
        <f t="shared" si="1"/>
        <v>16749</v>
      </c>
      <c r="G21" s="234" t="s">
        <v>165</v>
      </c>
      <c r="H21" s="498">
        <v>0</v>
      </c>
      <c r="I21" s="307">
        <f t="shared" si="2"/>
        <v>0</v>
      </c>
      <c r="J21" s="98"/>
      <c r="K21" s="361">
        <v>1158</v>
      </c>
      <c r="L21" s="301">
        <f t="shared" si="4"/>
        <v>0</v>
      </c>
      <c r="M21" s="307">
        <f t="shared" si="3"/>
        <v>0</v>
      </c>
      <c r="N21" s="62"/>
      <c r="O21" s="62"/>
    </row>
    <row r="22" spans="1:18">
      <c r="A22" s="209">
        <v>9</v>
      </c>
      <c r="B22" s="98" t="s">
        <v>310</v>
      </c>
      <c r="C22" s="100" t="s">
        <v>347</v>
      </c>
      <c r="D22" s="361">
        <v>0</v>
      </c>
      <c r="E22" s="361">
        <v>0</v>
      </c>
      <c r="F22" s="307">
        <f t="shared" si="1"/>
        <v>0</v>
      </c>
      <c r="G22" s="234" t="s">
        <v>176</v>
      </c>
      <c r="H22" s="498">
        <v>0</v>
      </c>
      <c r="I22" s="307">
        <f t="shared" si="2"/>
        <v>0</v>
      </c>
      <c r="J22" s="98"/>
      <c r="K22" s="361">
        <v>0</v>
      </c>
      <c r="L22" s="301">
        <f t="shared" si="4"/>
        <v>0</v>
      </c>
      <c r="M22" s="307">
        <f t="shared" si="3"/>
        <v>0</v>
      </c>
      <c r="N22" s="62"/>
      <c r="O22" s="62"/>
    </row>
    <row r="23" spans="1:18">
      <c r="A23" s="209">
        <v>10</v>
      </c>
      <c r="B23" s="98" t="s">
        <v>311</v>
      </c>
      <c r="C23" s="100" t="s">
        <v>347</v>
      </c>
      <c r="D23" s="361">
        <v>8451837</v>
      </c>
      <c r="E23" s="361">
        <v>-6023845</v>
      </c>
      <c r="F23" s="307">
        <f t="shared" si="1"/>
        <v>2427992</v>
      </c>
      <c r="G23" s="234" t="s">
        <v>177</v>
      </c>
      <c r="H23" s="498">
        <v>0.18</v>
      </c>
      <c r="I23" s="307">
        <f t="shared" si="2"/>
        <v>437039</v>
      </c>
      <c r="J23" s="98"/>
      <c r="K23" s="361">
        <v>201625</v>
      </c>
      <c r="L23" s="301">
        <f t="shared" si="4"/>
        <v>0.18</v>
      </c>
      <c r="M23" s="307">
        <f t="shared" si="3"/>
        <v>36293</v>
      </c>
      <c r="N23" s="62"/>
      <c r="O23" s="345"/>
    </row>
    <row r="24" spans="1:18">
      <c r="A24" s="209">
        <v>11</v>
      </c>
      <c r="B24" s="98" t="s">
        <v>312</v>
      </c>
      <c r="C24" s="100" t="s">
        <v>347</v>
      </c>
      <c r="D24" s="361">
        <v>977690</v>
      </c>
      <c r="E24" s="361">
        <v>-959523</v>
      </c>
      <c r="F24" s="307">
        <f t="shared" si="1"/>
        <v>18167</v>
      </c>
      <c r="G24" s="234" t="s">
        <v>178</v>
      </c>
      <c r="H24" s="498">
        <v>0.3</v>
      </c>
      <c r="I24" s="307">
        <f t="shared" si="2"/>
        <v>5450</v>
      </c>
      <c r="J24" s="98"/>
      <c r="K24" s="361">
        <v>56028</v>
      </c>
      <c r="L24" s="301">
        <f t="shared" si="4"/>
        <v>0.3</v>
      </c>
      <c r="M24" s="307">
        <f t="shared" si="3"/>
        <v>16808</v>
      </c>
      <c r="N24" s="62"/>
      <c r="O24" s="345"/>
    </row>
    <row r="25" spans="1:18" s="62" customFormat="1">
      <c r="A25" s="234">
        <v>12</v>
      </c>
      <c r="B25" s="297" t="s">
        <v>529</v>
      </c>
      <c r="C25" s="297" t="s">
        <v>347</v>
      </c>
      <c r="D25" s="361">
        <v>14472</v>
      </c>
      <c r="E25" s="361">
        <v>-12770</v>
      </c>
      <c r="F25" s="307">
        <f>SUM(D25:E25)</f>
        <v>1702</v>
      </c>
      <c r="G25" s="234" t="s">
        <v>173</v>
      </c>
      <c r="H25" s="498">
        <v>1</v>
      </c>
      <c r="I25" s="307">
        <f t="shared" ref="I25" si="5">F25*H25</f>
        <v>1702</v>
      </c>
      <c r="J25" s="297"/>
      <c r="K25" s="361">
        <v>724</v>
      </c>
      <c r="L25" s="301">
        <v>1</v>
      </c>
      <c r="M25" s="307">
        <f>K25*L25</f>
        <v>724</v>
      </c>
      <c r="O25" s="345"/>
    </row>
    <row r="26" spans="1:18" s="62" customFormat="1">
      <c r="A26" s="234">
        <v>13</v>
      </c>
      <c r="B26" s="297" t="s">
        <v>528</v>
      </c>
      <c r="C26" s="297" t="s">
        <v>347</v>
      </c>
      <c r="D26" s="361">
        <v>2345228</v>
      </c>
      <c r="E26" s="361">
        <v>-1369001</v>
      </c>
      <c r="F26" s="307">
        <f>SUM(D26:E26)</f>
        <v>976227</v>
      </c>
      <c r="G26" s="234" t="s">
        <v>543</v>
      </c>
      <c r="H26" s="498">
        <v>1.9300000000000001E-2</v>
      </c>
      <c r="I26" s="307">
        <f t="shared" si="2"/>
        <v>18841</v>
      </c>
      <c r="J26" s="297"/>
      <c r="K26" s="361">
        <v>103910</v>
      </c>
      <c r="L26" s="301">
        <f t="shared" si="4"/>
        <v>1.9300000000000001E-2</v>
      </c>
      <c r="M26" s="307">
        <f>K26*L26</f>
        <v>2005</v>
      </c>
      <c r="O26" s="345"/>
    </row>
    <row r="27" spans="1:18">
      <c r="A27" s="209">
        <v>14</v>
      </c>
      <c r="B27" s="210" t="s">
        <v>164</v>
      </c>
      <c r="C27" s="100" t="s">
        <v>530</v>
      </c>
      <c r="D27" s="198">
        <f>SUM(D19:D26)</f>
        <v>17430560</v>
      </c>
      <c r="E27" s="198">
        <f>SUM(E19:E26)</f>
        <v>-11594194</v>
      </c>
      <c r="F27" s="198">
        <f>SUM(F19:F26)</f>
        <v>5836366</v>
      </c>
      <c r="G27" s="234"/>
      <c r="H27" s="295"/>
      <c r="I27" s="198">
        <f>SUM(I19:I26)</f>
        <v>1640402</v>
      </c>
      <c r="J27" s="98"/>
      <c r="K27" s="198">
        <f>SUM(K19:K26)</f>
        <v>566918</v>
      </c>
      <c r="M27" s="198">
        <f>SUM(M19:M26)</f>
        <v>154812</v>
      </c>
      <c r="N27" s="62"/>
      <c r="O27" s="62"/>
    </row>
    <row r="28" spans="1:18">
      <c r="A28" s="209"/>
      <c r="B28" s="100"/>
      <c r="C28" s="100"/>
      <c r="D28" s="60"/>
      <c r="E28" s="296"/>
      <c r="F28" s="60"/>
      <c r="G28" s="234"/>
      <c r="H28" s="295"/>
      <c r="I28" s="60"/>
      <c r="J28" s="98"/>
      <c r="K28" s="98"/>
      <c r="M28" s="98"/>
      <c r="N28" s="62"/>
      <c r="O28" s="62"/>
    </row>
    <row r="29" spans="1:18">
      <c r="A29" s="209">
        <v>15</v>
      </c>
      <c r="B29" s="100" t="s">
        <v>332</v>
      </c>
      <c r="C29" s="100"/>
      <c r="D29" s="98"/>
      <c r="E29" s="297"/>
      <c r="F29" s="98"/>
      <c r="G29" s="234"/>
      <c r="H29" s="297"/>
      <c r="I29" s="98"/>
      <c r="J29" s="98"/>
      <c r="K29" s="98"/>
      <c r="M29" s="98"/>
      <c r="N29" s="62"/>
      <c r="O29" s="62"/>
    </row>
    <row r="30" spans="1:18">
      <c r="A30" s="209">
        <v>16</v>
      </c>
      <c r="B30" s="98" t="s">
        <v>354</v>
      </c>
      <c r="C30" s="100" t="s">
        <v>347</v>
      </c>
      <c r="D30" s="360">
        <v>30941673</v>
      </c>
      <c r="E30" s="360">
        <v>-14703059</v>
      </c>
      <c r="F30" s="197">
        <f t="shared" ref="F30:F50" si="6">SUM(D30:E30)</f>
        <v>16238614</v>
      </c>
      <c r="G30" s="234" t="s">
        <v>179</v>
      </c>
      <c r="H30" s="498">
        <v>5.3499999999999999E-2</v>
      </c>
      <c r="I30" s="298">
        <f>H30*F30</f>
        <v>868766</v>
      </c>
      <c r="J30" s="98"/>
      <c r="K30" s="360">
        <v>1398395</v>
      </c>
      <c r="L30" s="301">
        <f>H30</f>
        <v>5.3499999999999999E-2</v>
      </c>
      <c r="M30" s="298">
        <f>K30*L30</f>
        <v>74814</v>
      </c>
      <c r="N30" s="62"/>
      <c r="O30" s="345"/>
    </row>
    <row r="31" spans="1:18">
      <c r="A31" s="209">
        <v>17</v>
      </c>
      <c r="B31" s="98" t="s">
        <v>334</v>
      </c>
      <c r="C31" s="100" t="s">
        <v>347</v>
      </c>
      <c r="D31" s="361">
        <v>0</v>
      </c>
      <c r="E31" s="361">
        <v>55790</v>
      </c>
      <c r="F31" s="307">
        <f t="shared" si="6"/>
        <v>55790</v>
      </c>
      <c r="G31" s="234" t="s">
        <v>163</v>
      </c>
      <c r="H31" s="498">
        <v>0</v>
      </c>
      <c r="I31" s="307">
        <f t="shared" ref="I31:I50" si="7">H31*F31</f>
        <v>0</v>
      </c>
      <c r="J31" s="98"/>
      <c r="K31" s="361">
        <v>0</v>
      </c>
      <c r="L31" s="301">
        <f t="shared" ref="L31:L49" si="8">H31</f>
        <v>0</v>
      </c>
      <c r="M31" s="307">
        <f t="shared" ref="M31:M51" si="9">K31*L31</f>
        <v>0</v>
      </c>
      <c r="N31" s="62"/>
      <c r="O31" s="345"/>
    </row>
    <row r="32" spans="1:18">
      <c r="A32" s="209">
        <v>18</v>
      </c>
      <c r="B32" s="98" t="s">
        <v>353</v>
      </c>
      <c r="C32" s="100" t="s">
        <v>347</v>
      </c>
      <c r="D32" s="361">
        <v>1898754</v>
      </c>
      <c r="E32" s="361">
        <v>-1164513</v>
      </c>
      <c r="F32" s="307">
        <f t="shared" si="6"/>
        <v>734241</v>
      </c>
      <c r="G32" s="234" t="s">
        <v>180</v>
      </c>
      <c r="H32" s="498">
        <v>0</v>
      </c>
      <c r="I32" s="307">
        <f t="shared" si="7"/>
        <v>0</v>
      </c>
      <c r="J32" s="98"/>
      <c r="K32" s="361">
        <v>46988</v>
      </c>
      <c r="L32" s="301">
        <f t="shared" si="8"/>
        <v>0</v>
      </c>
      <c r="M32" s="307">
        <f t="shared" si="9"/>
        <v>0</v>
      </c>
      <c r="N32" s="62"/>
      <c r="O32" s="345"/>
    </row>
    <row r="33" spans="1:15">
      <c r="A33" s="209">
        <v>19</v>
      </c>
      <c r="B33" s="98" t="s">
        <v>346</v>
      </c>
      <c r="C33" s="100" t="s">
        <v>347</v>
      </c>
      <c r="D33" s="361">
        <v>3462348</v>
      </c>
      <c r="E33" s="361">
        <v>-2055056</v>
      </c>
      <c r="F33" s="307">
        <f t="shared" si="6"/>
        <v>1407292</v>
      </c>
      <c r="G33" s="234" t="s">
        <v>181</v>
      </c>
      <c r="H33" s="498">
        <v>3.0499999999999999E-2</v>
      </c>
      <c r="I33" s="307">
        <f t="shared" si="7"/>
        <v>42922</v>
      </c>
      <c r="J33" s="98"/>
      <c r="K33" s="361">
        <v>117278</v>
      </c>
      <c r="L33" s="301">
        <f t="shared" si="8"/>
        <v>3.0499999999999999E-2</v>
      </c>
      <c r="M33" s="307">
        <f t="shared" si="9"/>
        <v>3577</v>
      </c>
      <c r="N33" s="62"/>
      <c r="O33" s="345"/>
    </row>
    <row r="34" spans="1:15">
      <c r="A34" s="209">
        <v>20</v>
      </c>
      <c r="B34" s="98" t="s">
        <v>345</v>
      </c>
      <c r="C34" s="100" t="s">
        <v>347</v>
      </c>
      <c r="D34" s="361">
        <v>251363</v>
      </c>
      <c r="E34" s="361">
        <v>-275965</v>
      </c>
      <c r="F34" s="307">
        <f t="shared" si="6"/>
        <v>-24602</v>
      </c>
      <c r="G34" s="234" t="s">
        <v>182</v>
      </c>
      <c r="H34" s="498">
        <v>0.5</v>
      </c>
      <c r="I34" s="307">
        <f t="shared" si="7"/>
        <v>-12301</v>
      </c>
      <c r="J34" s="98"/>
      <c r="K34" s="361">
        <v>8475</v>
      </c>
      <c r="L34" s="301">
        <f t="shared" si="8"/>
        <v>0.5</v>
      </c>
      <c r="M34" s="307">
        <f t="shared" si="9"/>
        <v>4238</v>
      </c>
      <c r="N34" s="62"/>
      <c r="O34" s="345"/>
    </row>
    <row r="35" spans="1:15">
      <c r="A35" s="209">
        <v>21</v>
      </c>
      <c r="B35" s="98" t="s">
        <v>344</v>
      </c>
      <c r="C35" s="100" t="s">
        <v>347</v>
      </c>
      <c r="D35" s="361">
        <v>4614686</v>
      </c>
      <c r="E35" s="361">
        <v>-3045263</v>
      </c>
      <c r="F35" s="307">
        <f t="shared" si="6"/>
        <v>1569423</v>
      </c>
      <c r="G35" s="234" t="s">
        <v>183</v>
      </c>
      <c r="H35" s="498">
        <v>0</v>
      </c>
      <c r="I35" s="307">
        <f t="shared" si="7"/>
        <v>0</v>
      </c>
      <c r="J35" s="98"/>
      <c r="K35" s="361">
        <v>113033</v>
      </c>
      <c r="L35" s="301">
        <f t="shared" si="8"/>
        <v>0</v>
      </c>
      <c r="M35" s="307">
        <f t="shared" si="9"/>
        <v>0</v>
      </c>
      <c r="N35" s="62"/>
      <c r="O35" s="345"/>
    </row>
    <row r="36" spans="1:15">
      <c r="A36" s="209">
        <v>22</v>
      </c>
      <c r="B36" s="98" t="s">
        <v>351</v>
      </c>
      <c r="C36" s="100" t="s">
        <v>347</v>
      </c>
      <c r="D36" s="361">
        <v>3520127</v>
      </c>
      <c r="E36" s="361">
        <v>-2264699</v>
      </c>
      <c r="F36" s="307">
        <f t="shared" si="6"/>
        <v>1255428</v>
      </c>
      <c r="G36" s="234" t="s">
        <v>184</v>
      </c>
      <c r="H36" s="498">
        <v>0</v>
      </c>
      <c r="I36" s="307">
        <f t="shared" si="7"/>
        <v>0</v>
      </c>
      <c r="J36" s="98"/>
      <c r="K36" s="361">
        <v>92562</v>
      </c>
      <c r="L36" s="301">
        <f t="shared" si="8"/>
        <v>0</v>
      </c>
      <c r="M36" s="307">
        <f t="shared" si="9"/>
        <v>0</v>
      </c>
      <c r="N36" s="62"/>
      <c r="O36" s="345"/>
    </row>
    <row r="37" spans="1:15">
      <c r="A37" s="209">
        <v>23</v>
      </c>
      <c r="B37" s="98" t="s">
        <v>352</v>
      </c>
      <c r="C37" s="100" t="s">
        <v>347</v>
      </c>
      <c r="D37" s="361">
        <v>275894</v>
      </c>
      <c r="E37" s="361">
        <v>-103009</v>
      </c>
      <c r="F37" s="307">
        <f t="shared" si="6"/>
        <v>172885</v>
      </c>
      <c r="G37" s="234" t="s">
        <v>185</v>
      </c>
      <c r="H37" s="498">
        <v>5.4600000000000003E-2</v>
      </c>
      <c r="I37" s="307">
        <f t="shared" si="7"/>
        <v>9440</v>
      </c>
      <c r="J37" s="98"/>
      <c r="K37" s="361">
        <v>10057</v>
      </c>
      <c r="L37" s="301">
        <f t="shared" si="8"/>
        <v>5.4600000000000003E-2</v>
      </c>
      <c r="M37" s="307">
        <f t="shared" si="9"/>
        <v>549</v>
      </c>
      <c r="N37" s="62"/>
      <c r="O37" s="345"/>
    </row>
    <row r="38" spans="1:15">
      <c r="A38" s="209">
        <v>24</v>
      </c>
      <c r="B38" s="98" t="s">
        <v>350</v>
      </c>
      <c r="C38" s="100" t="s">
        <v>347</v>
      </c>
      <c r="D38" s="361">
        <v>0</v>
      </c>
      <c r="E38" s="361">
        <v>156138</v>
      </c>
      <c r="F38" s="307">
        <f t="shared" si="6"/>
        <v>156138</v>
      </c>
      <c r="G38" s="234" t="s">
        <v>186</v>
      </c>
      <c r="H38" s="498">
        <v>0</v>
      </c>
      <c r="I38" s="307">
        <f t="shared" si="7"/>
        <v>0</v>
      </c>
      <c r="J38" s="98"/>
      <c r="K38" s="361">
        <v>0</v>
      </c>
      <c r="L38" s="301">
        <f t="shared" si="8"/>
        <v>0</v>
      </c>
      <c r="M38" s="307">
        <f t="shared" si="9"/>
        <v>0</v>
      </c>
      <c r="N38" s="62"/>
      <c r="O38" s="345"/>
    </row>
    <row r="39" spans="1:15">
      <c r="A39" s="209">
        <v>25</v>
      </c>
      <c r="B39" s="98" t="s">
        <v>349</v>
      </c>
      <c r="C39" s="100" t="s">
        <v>347</v>
      </c>
      <c r="D39" s="361">
        <v>2568288</v>
      </c>
      <c r="E39" s="361">
        <v>-3737717</v>
      </c>
      <c r="F39" s="307">
        <f t="shared" si="6"/>
        <v>-1169429</v>
      </c>
      <c r="G39" s="234" t="s">
        <v>187</v>
      </c>
      <c r="H39" s="498">
        <v>4.8300000000000003E-2</v>
      </c>
      <c r="I39" s="307">
        <f t="shared" si="7"/>
        <v>-56483</v>
      </c>
      <c r="J39" s="98"/>
      <c r="K39" s="361">
        <v>282362</v>
      </c>
      <c r="L39" s="301">
        <f t="shared" si="8"/>
        <v>4.8300000000000003E-2</v>
      </c>
      <c r="M39" s="307">
        <f t="shared" si="9"/>
        <v>13638</v>
      </c>
      <c r="N39" s="62"/>
      <c r="O39" s="345"/>
    </row>
    <row r="40" spans="1:15">
      <c r="A40" s="209">
        <v>26</v>
      </c>
      <c r="B40" s="98" t="s">
        <v>348</v>
      </c>
      <c r="C40" s="100" t="s">
        <v>347</v>
      </c>
      <c r="D40" s="361">
        <v>1140643</v>
      </c>
      <c r="E40" s="361">
        <v>-573303</v>
      </c>
      <c r="F40" s="307">
        <f t="shared" si="6"/>
        <v>567340</v>
      </c>
      <c r="G40" s="234" t="s">
        <v>188</v>
      </c>
      <c r="H40" s="498">
        <v>8.7300000000000003E-2</v>
      </c>
      <c r="I40" s="307">
        <f t="shared" si="7"/>
        <v>49529</v>
      </c>
      <c r="J40" s="98"/>
      <c r="K40" s="361">
        <v>26585</v>
      </c>
      <c r="L40" s="301">
        <f t="shared" si="8"/>
        <v>8.7300000000000003E-2</v>
      </c>
      <c r="M40" s="307">
        <f t="shared" si="9"/>
        <v>2321</v>
      </c>
      <c r="N40" s="62"/>
      <c r="O40" s="345"/>
    </row>
    <row r="41" spans="1:15">
      <c r="A41" s="209">
        <v>27</v>
      </c>
      <c r="B41" s="98" t="s">
        <v>339</v>
      </c>
      <c r="C41" s="100" t="s">
        <v>347</v>
      </c>
      <c r="D41" s="361">
        <v>217682</v>
      </c>
      <c r="E41" s="361">
        <v>-235047</v>
      </c>
      <c r="F41" s="307">
        <f t="shared" si="6"/>
        <v>-17365</v>
      </c>
      <c r="G41" s="234" t="s">
        <v>189</v>
      </c>
      <c r="H41" s="498">
        <v>0</v>
      </c>
      <c r="I41" s="307">
        <f t="shared" si="7"/>
        <v>0</v>
      </c>
      <c r="J41" s="98"/>
      <c r="K41" s="361">
        <v>1013</v>
      </c>
      <c r="L41" s="301">
        <f t="shared" si="8"/>
        <v>0</v>
      </c>
      <c r="M41" s="307">
        <f t="shared" si="9"/>
        <v>0</v>
      </c>
      <c r="N41" s="62"/>
      <c r="O41" s="345"/>
    </row>
    <row r="42" spans="1:15">
      <c r="A42" s="209">
        <v>28</v>
      </c>
      <c r="B42" s="98" t="s">
        <v>338</v>
      </c>
      <c r="C42" s="100" t="s">
        <v>347</v>
      </c>
      <c r="D42" s="361">
        <v>454966</v>
      </c>
      <c r="E42" s="361">
        <v>-556249</v>
      </c>
      <c r="F42" s="307">
        <f t="shared" si="6"/>
        <v>-101283</v>
      </c>
      <c r="G42" s="234" t="s">
        <v>190</v>
      </c>
      <c r="H42" s="498">
        <v>0</v>
      </c>
      <c r="I42" s="307">
        <f t="shared" si="7"/>
        <v>0</v>
      </c>
      <c r="J42" s="98"/>
      <c r="K42" s="361">
        <v>0</v>
      </c>
      <c r="L42" s="301">
        <f t="shared" si="8"/>
        <v>0</v>
      </c>
      <c r="M42" s="307">
        <f t="shared" si="9"/>
        <v>0</v>
      </c>
      <c r="N42" s="62"/>
      <c r="O42" s="345"/>
    </row>
    <row r="43" spans="1:15">
      <c r="A43" s="209">
        <v>29</v>
      </c>
      <c r="B43" s="98" t="s">
        <v>340</v>
      </c>
      <c r="C43" s="100" t="s">
        <v>347</v>
      </c>
      <c r="D43" s="361">
        <v>2399464</v>
      </c>
      <c r="E43" s="361">
        <v>-1495984</v>
      </c>
      <c r="F43" s="307">
        <f t="shared" si="6"/>
        <v>903480</v>
      </c>
      <c r="G43" s="234" t="s">
        <v>191</v>
      </c>
      <c r="H43" s="498">
        <v>0.16159999999999999</v>
      </c>
      <c r="I43" s="307">
        <f t="shared" si="7"/>
        <v>146002</v>
      </c>
      <c r="J43" s="98"/>
      <c r="K43" s="361">
        <v>84352</v>
      </c>
      <c r="L43" s="301">
        <f t="shared" si="8"/>
        <v>0.16159999999999999</v>
      </c>
      <c r="M43" s="307">
        <f t="shared" si="9"/>
        <v>13631</v>
      </c>
      <c r="N43" s="62"/>
      <c r="O43" s="345"/>
    </row>
    <row r="44" spans="1:15">
      <c r="A44" s="209">
        <v>30</v>
      </c>
      <c r="B44" s="98" t="s">
        <v>337</v>
      </c>
      <c r="C44" s="100" t="s">
        <v>347</v>
      </c>
      <c r="D44" s="361">
        <v>2493177</v>
      </c>
      <c r="E44" s="361">
        <v>-1617309</v>
      </c>
      <c r="F44" s="307">
        <f t="shared" si="6"/>
        <v>875868</v>
      </c>
      <c r="G44" s="234" t="s">
        <v>192</v>
      </c>
      <c r="H44" s="498">
        <v>0</v>
      </c>
      <c r="I44" s="307">
        <f t="shared" si="7"/>
        <v>0</v>
      </c>
      <c r="J44" s="98"/>
      <c r="K44" s="361">
        <v>123752</v>
      </c>
      <c r="L44" s="301">
        <f t="shared" si="8"/>
        <v>0</v>
      </c>
      <c r="M44" s="307">
        <f t="shared" si="9"/>
        <v>0</v>
      </c>
      <c r="N44" s="62"/>
      <c r="O44" s="345"/>
    </row>
    <row r="45" spans="1:15">
      <c r="A45" s="209">
        <v>31</v>
      </c>
      <c r="B45" s="98" t="s">
        <v>336</v>
      </c>
      <c r="C45" s="100" t="s">
        <v>347</v>
      </c>
      <c r="D45" s="361">
        <v>4041519</v>
      </c>
      <c r="E45" s="361">
        <v>-1774381</v>
      </c>
      <c r="F45" s="307">
        <f t="shared" si="6"/>
        <v>2267138</v>
      </c>
      <c r="G45" s="234" t="s">
        <v>193</v>
      </c>
      <c r="H45" s="498">
        <v>0</v>
      </c>
      <c r="I45" s="307">
        <f t="shared" si="7"/>
        <v>0</v>
      </c>
      <c r="J45" s="98"/>
      <c r="K45" s="361">
        <v>332668</v>
      </c>
      <c r="L45" s="301">
        <f t="shared" si="8"/>
        <v>0</v>
      </c>
      <c r="M45" s="307">
        <f t="shared" si="9"/>
        <v>0</v>
      </c>
      <c r="N45" s="62"/>
      <c r="O45" s="345"/>
    </row>
    <row r="46" spans="1:15">
      <c r="A46" s="209">
        <v>32</v>
      </c>
      <c r="B46" s="98" t="s">
        <v>341</v>
      </c>
      <c r="C46" s="100" t="s">
        <v>347</v>
      </c>
      <c r="D46" s="361">
        <v>80291</v>
      </c>
      <c r="E46" s="361">
        <v>-49729</v>
      </c>
      <c r="F46" s="307">
        <f t="shared" si="6"/>
        <v>30562</v>
      </c>
      <c r="G46" s="234" t="s">
        <v>194</v>
      </c>
      <c r="H46" s="498">
        <v>0</v>
      </c>
      <c r="I46" s="307">
        <f t="shared" si="7"/>
        <v>0</v>
      </c>
      <c r="J46" s="98"/>
      <c r="K46" s="361">
        <v>5090</v>
      </c>
      <c r="L46" s="301">
        <f t="shared" si="8"/>
        <v>0</v>
      </c>
      <c r="M46" s="307">
        <f t="shared" si="9"/>
        <v>0</v>
      </c>
      <c r="N46" s="62"/>
      <c r="O46" s="345"/>
    </row>
    <row r="47" spans="1:15">
      <c r="A47" s="209">
        <v>33</v>
      </c>
      <c r="B47" s="98" t="s">
        <v>342</v>
      </c>
      <c r="C47" s="100" t="s">
        <v>347</v>
      </c>
      <c r="D47" s="361">
        <v>201569</v>
      </c>
      <c r="E47" s="361">
        <v>-88631</v>
      </c>
      <c r="F47" s="307">
        <f t="shared" si="6"/>
        <v>112938</v>
      </c>
      <c r="G47" s="234" t="s">
        <v>195</v>
      </c>
      <c r="H47" s="498">
        <v>0</v>
      </c>
      <c r="I47" s="307">
        <f t="shared" si="7"/>
        <v>0</v>
      </c>
      <c r="J47" s="98"/>
      <c r="K47" s="361">
        <v>10078</v>
      </c>
      <c r="L47" s="301">
        <f t="shared" si="8"/>
        <v>0</v>
      </c>
      <c r="M47" s="307">
        <f t="shared" si="9"/>
        <v>0</v>
      </c>
      <c r="N47" s="62"/>
      <c r="O47" s="345"/>
    </row>
    <row r="48" spans="1:15">
      <c r="A48" s="209">
        <v>34</v>
      </c>
      <c r="B48" s="98" t="s">
        <v>343</v>
      </c>
      <c r="C48" s="100" t="s">
        <v>347</v>
      </c>
      <c r="D48" s="361">
        <v>112420</v>
      </c>
      <c r="E48" s="361">
        <v>-74595</v>
      </c>
      <c r="F48" s="307">
        <f t="shared" si="6"/>
        <v>37825</v>
      </c>
      <c r="G48" s="234" t="s">
        <v>196</v>
      </c>
      <c r="H48" s="498">
        <v>0</v>
      </c>
      <c r="I48" s="307">
        <f t="shared" si="7"/>
        <v>0</v>
      </c>
      <c r="J48" s="98"/>
      <c r="K48" s="361">
        <v>7026</v>
      </c>
      <c r="L48" s="301">
        <f t="shared" si="8"/>
        <v>0</v>
      </c>
      <c r="M48" s="307">
        <f t="shared" si="9"/>
        <v>0</v>
      </c>
      <c r="N48" s="62"/>
      <c r="O48" s="345"/>
    </row>
    <row r="49" spans="1:15">
      <c r="A49" s="209">
        <v>35</v>
      </c>
      <c r="B49" s="98" t="s">
        <v>335</v>
      </c>
      <c r="C49" s="100" t="s">
        <v>347</v>
      </c>
      <c r="D49" s="361">
        <v>4714371</v>
      </c>
      <c r="E49" s="361">
        <v>-76216</v>
      </c>
      <c r="F49" s="307">
        <f t="shared" si="6"/>
        <v>4638155</v>
      </c>
      <c r="G49" s="234" t="s">
        <v>197</v>
      </c>
      <c r="H49" s="498">
        <v>0</v>
      </c>
      <c r="I49" s="307">
        <f t="shared" si="7"/>
        <v>0</v>
      </c>
      <c r="J49" s="98"/>
      <c r="K49" s="361">
        <v>76216</v>
      </c>
      <c r="L49" s="301">
        <f t="shared" si="8"/>
        <v>0</v>
      </c>
      <c r="M49" s="307">
        <f t="shared" si="9"/>
        <v>0</v>
      </c>
      <c r="N49" s="62"/>
      <c r="O49" s="345"/>
    </row>
    <row r="50" spans="1:15" s="62" customFormat="1">
      <c r="A50" s="234">
        <v>36</v>
      </c>
      <c r="B50" s="297" t="s">
        <v>526</v>
      </c>
      <c r="C50" s="297" t="s">
        <v>347</v>
      </c>
      <c r="D50" s="361">
        <v>3544540</v>
      </c>
      <c r="E50" s="361">
        <v>0</v>
      </c>
      <c r="F50" s="307">
        <f t="shared" si="6"/>
        <v>3544540</v>
      </c>
      <c r="G50" s="234" t="s">
        <v>179</v>
      </c>
      <c r="H50" s="498">
        <v>5.3499999999999999E-2</v>
      </c>
      <c r="I50" s="307">
        <f t="shared" si="7"/>
        <v>189633</v>
      </c>
      <c r="J50" s="297"/>
      <c r="K50" s="361">
        <v>0</v>
      </c>
      <c r="L50" s="301">
        <f>H50</f>
        <v>5.3499999999999999E-2</v>
      </c>
      <c r="M50" s="307">
        <f t="shared" si="9"/>
        <v>0</v>
      </c>
    </row>
    <row r="51" spans="1:15" s="62" customFormat="1">
      <c r="A51" s="234">
        <v>37</v>
      </c>
      <c r="B51" s="297" t="s">
        <v>527</v>
      </c>
      <c r="C51" s="297" t="s">
        <v>347</v>
      </c>
      <c r="D51" s="361">
        <v>2181546</v>
      </c>
      <c r="E51" s="361">
        <v>-2252179</v>
      </c>
      <c r="F51" s="307">
        <f>SUM(D51:E51)</f>
        <v>-70633</v>
      </c>
      <c r="G51" s="234" t="s">
        <v>181</v>
      </c>
      <c r="H51" s="498">
        <v>3.0499999999999999E-2</v>
      </c>
      <c r="I51" s="307">
        <f>F51*H51</f>
        <v>-2154</v>
      </c>
      <c r="J51" s="297"/>
      <c r="K51" s="361">
        <v>0</v>
      </c>
      <c r="L51" s="301">
        <f>H51</f>
        <v>3.0499999999999999E-2</v>
      </c>
      <c r="M51" s="307">
        <f t="shared" si="9"/>
        <v>0</v>
      </c>
    </row>
    <row r="52" spans="1:15">
      <c r="A52" s="209">
        <v>38</v>
      </c>
      <c r="B52" s="210" t="s">
        <v>218</v>
      </c>
      <c r="C52" s="100" t="s">
        <v>531</v>
      </c>
      <c r="D52" s="198">
        <f>SUM(D30:D51)</f>
        <v>69115321</v>
      </c>
      <c r="E52" s="198">
        <f>SUM(E30:E51)</f>
        <v>-35930976</v>
      </c>
      <c r="F52" s="198">
        <f>SUM(F30:F51)</f>
        <v>33184345</v>
      </c>
      <c r="G52" s="234"/>
      <c r="H52" s="301"/>
      <c r="I52" s="96">
        <f>SUM(I30:I51)</f>
        <v>1235354</v>
      </c>
      <c r="J52" s="98"/>
      <c r="K52" s="198">
        <f>SUM(K30:K51)</f>
        <v>2735930</v>
      </c>
      <c r="M52" s="198">
        <f>SUM(M30:M51)</f>
        <v>112768</v>
      </c>
      <c r="N52" s="62"/>
      <c r="O52" s="62"/>
    </row>
    <row r="53" spans="1:15">
      <c r="A53" s="209"/>
      <c r="B53" s="210"/>
      <c r="C53" s="100"/>
      <c r="D53" s="112"/>
      <c r="E53" s="112"/>
      <c r="F53" s="112"/>
      <c r="G53" s="234"/>
      <c r="H53" s="301"/>
      <c r="I53" s="112"/>
      <c r="J53" s="98"/>
      <c r="K53" s="112"/>
      <c r="M53" s="112"/>
      <c r="N53" s="297"/>
      <c r="O53" s="62"/>
    </row>
    <row r="54" spans="1:15">
      <c r="A54" s="209">
        <v>39</v>
      </c>
      <c r="B54" s="100" t="s">
        <v>276</v>
      </c>
      <c r="C54" s="100" t="s">
        <v>520</v>
      </c>
      <c r="D54" s="100"/>
      <c r="E54" s="100"/>
      <c r="F54" s="361">
        <v>410612</v>
      </c>
      <c r="G54" s="234" t="s">
        <v>173</v>
      </c>
      <c r="H54" s="301">
        <f>H14</f>
        <v>1</v>
      </c>
      <c r="I54" s="307">
        <f>F54*H54</f>
        <v>410612</v>
      </c>
      <c r="J54" s="98"/>
      <c r="K54" s="299">
        <f>1946.03*12</f>
        <v>23352</v>
      </c>
      <c r="L54" s="301">
        <f t="shared" ref="L54" si="10">H54</f>
        <v>1</v>
      </c>
      <c r="M54" s="199">
        <f t="shared" ref="M54" si="11">K54*L54</f>
        <v>23352</v>
      </c>
      <c r="N54" s="297"/>
      <c r="O54" s="62"/>
    </row>
    <row r="55" spans="1:15">
      <c r="A55" s="209">
        <v>40</v>
      </c>
      <c r="B55" s="98" t="s">
        <v>215</v>
      </c>
      <c r="C55" s="100"/>
      <c r="D55" s="100"/>
      <c r="E55" s="100"/>
      <c r="F55" s="296"/>
      <c r="G55" s="234"/>
      <c r="H55" s="301"/>
      <c r="I55" s="60"/>
      <c r="J55" s="98"/>
      <c r="K55" s="98"/>
      <c r="M55" s="98"/>
      <c r="N55" s="98"/>
      <c r="O55" s="62"/>
    </row>
    <row r="56" spans="1:15" ht="15" thickBot="1">
      <c r="A56" s="209">
        <v>41</v>
      </c>
      <c r="B56" s="98" t="s">
        <v>166</v>
      </c>
      <c r="C56" s="100" t="s">
        <v>521</v>
      </c>
      <c r="D56" s="100"/>
      <c r="E56" s="100"/>
      <c r="F56" s="360">
        <v>7007252</v>
      </c>
      <c r="G56" s="234" t="s">
        <v>252</v>
      </c>
      <c r="H56" s="301">
        <f>H20</f>
        <v>0.25</v>
      </c>
      <c r="I56" s="197">
        <f>F56*H56</f>
        <v>1751813</v>
      </c>
      <c r="J56" s="98"/>
      <c r="K56" s="98" t="s">
        <v>402</v>
      </c>
      <c r="L56" s="585" t="s">
        <v>533</v>
      </c>
      <c r="M56" s="213">
        <f>SUM(M54,M52,M27)</f>
        <v>290932</v>
      </c>
      <c r="N56" s="98" t="s">
        <v>406</v>
      </c>
      <c r="O56" s="62"/>
    </row>
    <row r="57" spans="1:15" ht="15" thickTop="1">
      <c r="A57" s="209">
        <v>42</v>
      </c>
      <c r="B57" s="98" t="s">
        <v>167</v>
      </c>
      <c r="C57" s="100" t="s">
        <v>522</v>
      </c>
      <c r="D57" s="100"/>
      <c r="E57" s="100"/>
      <c r="F57" s="361">
        <v>420319</v>
      </c>
      <c r="G57" s="234" t="s">
        <v>181</v>
      </c>
      <c r="H57" s="301">
        <f>H33</f>
        <v>3.0499999999999999E-2</v>
      </c>
      <c r="I57" s="307">
        <f>F57*H57</f>
        <v>12820</v>
      </c>
      <c r="J57" s="98"/>
      <c r="K57" s="98"/>
      <c r="L57" s="585"/>
      <c r="M57" s="98"/>
      <c r="N57" s="98" t="s">
        <v>407</v>
      </c>
      <c r="O57" s="62"/>
    </row>
    <row r="58" spans="1:15">
      <c r="A58" s="209">
        <v>43</v>
      </c>
      <c r="B58" s="98" t="s">
        <v>215</v>
      </c>
      <c r="C58" s="98" t="s">
        <v>532</v>
      </c>
      <c r="D58" s="98"/>
      <c r="E58" s="98"/>
      <c r="F58" s="198">
        <f>SUM(F56:F57)</f>
        <v>7427571</v>
      </c>
      <c r="G58" s="209"/>
      <c r="H58" s="297"/>
      <c r="I58" s="198">
        <f>SUM(I56:I57)</f>
        <v>1764633</v>
      </c>
      <c r="J58" s="98"/>
      <c r="K58" s="98"/>
      <c r="L58" s="585"/>
      <c r="M58" s="98"/>
      <c r="O58" s="62"/>
    </row>
    <row r="59" spans="1:15">
      <c r="A59" s="209"/>
      <c r="B59" s="98"/>
      <c r="C59" s="98"/>
      <c r="D59" s="98"/>
      <c r="E59" s="98"/>
      <c r="F59" s="98"/>
      <c r="G59" s="209"/>
      <c r="H59" s="297"/>
      <c r="I59" s="60"/>
      <c r="J59" s="98"/>
      <c r="K59" s="98"/>
      <c r="M59" s="98"/>
      <c r="O59" s="62"/>
    </row>
    <row r="60" spans="1:15">
      <c r="A60" s="209">
        <v>44</v>
      </c>
      <c r="B60" s="98" t="s">
        <v>171</v>
      </c>
      <c r="C60" s="100" t="s">
        <v>523</v>
      </c>
      <c r="D60" s="100"/>
      <c r="E60" s="100"/>
      <c r="F60" s="360">
        <v>1754982</v>
      </c>
      <c r="G60" s="234" t="s">
        <v>198</v>
      </c>
      <c r="H60" s="498">
        <v>5.8700000000000002E-2</v>
      </c>
      <c r="I60" s="197">
        <f>F60*H60</f>
        <v>103017</v>
      </c>
      <c r="J60" s="98"/>
      <c r="K60" s="98"/>
      <c r="M60" s="98"/>
      <c r="O60" s="62"/>
    </row>
    <row r="61" spans="1:15">
      <c r="A61" s="209">
        <v>45</v>
      </c>
      <c r="B61" s="98" t="s">
        <v>172</v>
      </c>
      <c r="C61" s="100" t="s">
        <v>540</v>
      </c>
      <c r="D61" s="100"/>
      <c r="E61" s="100"/>
      <c r="F61" s="364">
        <f>ATRR!I15</f>
        <v>4865420</v>
      </c>
      <c r="G61" s="234"/>
      <c r="H61" s="498">
        <f>1/8</f>
        <v>0.125</v>
      </c>
      <c r="I61" s="307">
        <f>F61*H61</f>
        <v>608178</v>
      </c>
      <c r="J61" s="98"/>
      <c r="K61" s="98"/>
      <c r="M61" s="98"/>
      <c r="O61" s="62"/>
    </row>
    <row r="62" spans="1:15" s="294" customFormat="1">
      <c r="A62" s="209"/>
      <c r="B62" s="98"/>
      <c r="C62" s="297"/>
      <c r="D62" s="297"/>
      <c r="E62" s="297"/>
      <c r="F62" s="307"/>
      <c r="G62" s="234"/>
      <c r="H62" s="301"/>
      <c r="I62" s="307"/>
      <c r="J62" s="98"/>
      <c r="K62" s="98"/>
      <c r="L62" s="98"/>
      <c r="M62" s="98"/>
      <c r="O62" s="62"/>
    </row>
    <row r="63" spans="1:15">
      <c r="A63" s="209"/>
      <c r="B63" s="98"/>
      <c r="C63" s="98"/>
      <c r="D63" s="98"/>
      <c r="E63" s="98"/>
      <c r="F63" s="297"/>
      <c r="G63" s="234"/>
      <c r="H63" s="297"/>
      <c r="I63" s="60"/>
      <c r="J63" s="60"/>
      <c r="K63" s="98"/>
      <c r="M63" s="98"/>
    </row>
    <row r="64" spans="1:15" ht="15" thickBot="1">
      <c r="A64" s="209">
        <v>46</v>
      </c>
      <c r="B64" s="98" t="s">
        <v>71</v>
      </c>
      <c r="C64" s="98" t="s">
        <v>598</v>
      </c>
      <c r="D64" s="98"/>
      <c r="E64" s="98"/>
      <c r="F64" s="98"/>
      <c r="G64" s="209"/>
      <c r="I64" s="286">
        <f>SUM(I58,I52,I27,I16,I54,I60,I61)</f>
        <v>75989473</v>
      </c>
      <c r="J64" s="98" t="s">
        <v>541</v>
      </c>
      <c r="K64" s="98"/>
      <c r="M64" s="98"/>
    </row>
    <row r="65" spans="1:13" ht="15" thickTop="1">
      <c r="A65" s="209"/>
      <c r="B65" s="98"/>
      <c r="C65" s="98"/>
      <c r="D65" s="98"/>
      <c r="E65" s="98"/>
      <c r="F65" s="98"/>
      <c r="G65" s="209"/>
      <c r="I65" s="98"/>
      <c r="J65" s="98"/>
      <c r="K65" s="98"/>
      <c r="M65" s="98"/>
    </row>
    <row r="66" spans="1:13">
      <c r="A66" s="209">
        <v>47</v>
      </c>
      <c r="B66" s="98" t="s">
        <v>246</v>
      </c>
      <c r="C66" s="98"/>
      <c r="D66" s="98"/>
      <c r="E66" s="98"/>
      <c r="F66" s="98"/>
      <c r="G66" s="209"/>
      <c r="I66" s="98"/>
      <c r="J66" s="98"/>
      <c r="K66" s="98"/>
      <c r="M66" s="98"/>
    </row>
    <row r="67" spans="1:13">
      <c r="A67" s="209">
        <v>48</v>
      </c>
      <c r="B67" s="98" t="s">
        <v>247</v>
      </c>
      <c r="C67" s="98"/>
      <c r="D67" s="98"/>
      <c r="E67" s="98"/>
      <c r="F67" s="98"/>
      <c r="G67" s="209"/>
      <c r="I67" s="98"/>
      <c r="J67" s="98"/>
      <c r="K67" s="98"/>
      <c r="M67" s="98"/>
    </row>
    <row r="68" spans="1:13">
      <c r="A68" s="209">
        <v>49</v>
      </c>
      <c r="B68" s="98" t="s">
        <v>303</v>
      </c>
      <c r="C68" s="98"/>
      <c r="D68" s="98"/>
      <c r="E68" s="98"/>
      <c r="F68" s="98"/>
      <c r="G68" s="209"/>
      <c r="I68" s="98"/>
      <c r="J68" s="98"/>
      <c r="K68" s="98"/>
      <c r="M68" s="98"/>
    </row>
    <row r="69" spans="1:13">
      <c r="A69" s="209">
        <v>50</v>
      </c>
      <c r="B69" s="98" t="s">
        <v>304</v>
      </c>
      <c r="C69" s="98"/>
      <c r="D69" s="98"/>
      <c r="E69" s="98"/>
      <c r="F69" s="98"/>
      <c r="G69" s="209"/>
      <c r="I69" s="98"/>
      <c r="J69" s="98"/>
      <c r="K69" s="98"/>
      <c r="M69" s="98"/>
    </row>
    <row r="70" spans="1:13">
      <c r="A70" s="209"/>
      <c r="B70" s="98"/>
      <c r="C70" s="98"/>
      <c r="D70" s="98"/>
      <c r="E70" s="98"/>
      <c r="F70" s="98"/>
      <c r="G70" s="209"/>
      <c r="I70" s="98"/>
      <c r="J70" s="98"/>
      <c r="K70" s="98"/>
      <c r="M70" s="98"/>
    </row>
    <row r="71" spans="1:13">
      <c r="A71" s="209">
        <v>51</v>
      </c>
      <c r="B71" s="540" t="s">
        <v>601</v>
      </c>
      <c r="C71" s="98"/>
      <c r="D71" s="98"/>
      <c r="E71" s="98"/>
      <c r="F71" s="98"/>
      <c r="G71" s="209"/>
      <c r="I71" s="98"/>
      <c r="J71" s="98"/>
      <c r="K71" s="98"/>
      <c r="M71" s="98"/>
    </row>
    <row r="72" spans="1:13">
      <c r="A72" s="209">
        <v>52</v>
      </c>
      <c r="B72" s="100" t="s">
        <v>314</v>
      </c>
      <c r="C72" s="98"/>
      <c r="D72" s="98"/>
      <c r="E72" s="98"/>
      <c r="F72" s="98"/>
      <c r="G72" s="209"/>
      <c r="I72" s="98"/>
      <c r="J72" s="98"/>
      <c r="K72" s="98"/>
      <c r="M72" s="98"/>
    </row>
    <row r="73" spans="1:13">
      <c r="A73" s="209">
        <v>53</v>
      </c>
      <c r="B73" s="100" t="s">
        <v>317</v>
      </c>
      <c r="C73" s="98"/>
      <c r="D73" s="98"/>
      <c r="E73" s="98"/>
      <c r="F73" s="98"/>
      <c r="G73" s="209"/>
      <c r="I73" s="98"/>
      <c r="J73" s="98"/>
      <c r="K73" s="98"/>
      <c r="M73" s="98"/>
    </row>
    <row r="74" spans="1:13">
      <c r="A74" s="209">
        <v>54</v>
      </c>
      <c r="B74" s="100" t="s">
        <v>313</v>
      </c>
      <c r="C74" s="98"/>
      <c r="D74" s="98"/>
      <c r="E74" s="98"/>
      <c r="F74" s="98"/>
      <c r="G74" s="209"/>
      <c r="I74" s="98"/>
      <c r="J74" s="98"/>
      <c r="K74" s="98"/>
      <c r="M74" s="98"/>
    </row>
    <row r="75" spans="1:13">
      <c r="A75" s="209">
        <v>55</v>
      </c>
      <c r="B75" s="100" t="s">
        <v>316</v>
      </c>
      <c r="C75" s="98"/>
      <c r="D75" s="98"/>
      <c r="E75" s="98"/>
      <c r="F75" s="98"/>
      <c r="G75" s="209"/>
      <c r="I75" s="98"/>
      <c r="J75" s="98"/>
      <c r="K75" s="98"/>
      <c r="M75" s="98"/>
    </row>
    <row r="76" spans="1:13">
      <c r="A76" s="209">
        <v>56</v>
      </c>
      <c r="B76" s="100" t="s">
        <v>315</v>
      </c>
      <c r="C76" s="98"/>
      <c r="D76" s="98"/>
      <c r="E76" s="98"/>
      <c r="F76" s="98"/>
      <c r="G76" s="209"/>
      <c r="I76" s="98"/>
      <c r="J76" s="98"/>
      <c r="K76" s="98"/>
      <c r="M76" s="98"/>
    </row>
    <row r="77" spans="1:13">
      <c r="A77" s="209">
        <v>57</v>
      </c>
      <c r="B77" s="100" t="s">
        <v>450</v>
      </c>
      <c r="C77" s="98"/>
      <c r="D77" s="98"/>
      <c r="E77" s="98"/>
      <c r="F77" s="98"/>
      <c r="G77" s="209"/>
      <c r="I77" s="98"/>
      <c r="J77" s="98"/>
      <c r="K77" s="98"/>
      <c r="M77" s="98"/>
    </row>
    <row r="78" spans="1:13">
      <c r="A78" s="209">
        <v>58</v>
      </c>
      <c r="B78" s="100" t="s">
        <v>318</v>
      </c>
      <c r="C78" s="98"/>
      <c r="D78" s="98"/>
      <c r="E78" s="98"/>
      <c r="F78" s="98"/>
      <c r="G78" s="209"/>
      <c r="I78" s="98"/>
      <c r="J78" s="98"/>
      <c r="K78" s="98"/>
      <c r="M78" s="98"/>
    </row>
    <row r="79" spans="1:13">
      <c r="A79" s="209">
        <v>59</v>
      </c>
      <c r="B79" s="100" t="s">
        <v>319</v>
      </c>
      <c r="C79" s="98"/>
      <c r="D79" s="98"/>
      <c r="E79" s="98"/>
      <c r="F79" s="98"/>
      <c r="G79" s="209"/>
      <c r="I79" s="98"/>
      <c r="J79" s="98"/>
      <c r="K79" s="98"/>
      <c r="M79" s="98"/>
    </row>
    <row r="80" spans="1:13">
      <c r="A80" s="209">
        <v>60</v>
      </c>
      <c r="B80" s="100" t="s">
        <v>305</v>
      </c>
      <c r="C80" s="98"/>
      <c r="D80" s="98"/>
      <c r="E80" s="98"/>
      <c r="F80" s="98"/>
      <c r="G80" s="209"/>
      <c r="I80" s="98"/>
      <c r="J80" s="98"/>
      <c r="K80" s="98"/>
      <c r="M80" s="98"/>
    </row>
    <row r="81" spans="1:13">
      <c r="A81" s="209">
        <v>61</v>
      </c>
      <c r="B81" s="100" t="s">
        <v>320</v>
      </c>
      <c r="C81" s="98"/>
      <c r="D81" s="98"/>
      <c r="E81" s="98"/>
      <c r="F81" s="98"/>
      <c r="G81" s="209"/>
      <c r="I81" s="98"/>
      <c r="J81" s="98"/>
      <c r="K81" s="98"/>
      <c r="M81" s="98"/>
    </row>
    <row r="82" spans="1:13">
      <c r="A82" s="209">
        <v>62</v>
      </c>
      <c r="B82" s="100" t="s">
        <v>306</v>
      </c>
      <c r="C82" s="98"/>
      <c r="D82" s="98"/>
      <c r="E82" s="98"/>
      <c r="F82" s="98"/>
      <c r="G82" s="209"/>
      <c r="I82" s="98"/>
      <c r="J82" s="98"/>
      <c r="K82" s="98"/>
      <c r="M82" s="98"/>
    </row>
    <row r="83" spans="1:13">
      <c r="A83" s="209">
        <v>63</v>
      </c>
      <c r="B83" s="100" t="s">
        <v>321</v>
      </c>
      <c r="C83" s="98"/>
      <c r="D83" s="98"/>
      <c r="E83" s="98"/>
      <c r="F83" s="98"/>
      <c r="G83" s="209"/>
      <c r="I83" s="98"/>
      <c r="J83" s="98"/>
      <c r="K83" s="98"/>
      <c r="M83" s="98"/>
    </row>
    <row r="84" spans="1:13">
      <c r="A84" s="209">
        <v>64</v>
      </c>
      <c r="B84" s="100" t="s">
        <v>322</v>
      </c>
      <c r="C84" s="98"/>
      <c r="D84" s="98"/>
      <c r="E84" s="98"/>
      <c r="F84" s="98"/>
      <c r="G84" s="209"/>
      <c r="I84" s="98"/>
      <c r="J84" s="98"/>
      <c r="K84" s="98"/>
      <c r="M84" s="98"/>
    </row>
    <row r="85" spans="1:13">
      <c r="A85" s="209">
        <v>65</v>
      </c>
      <c r="B85" s="100" t="s">
        <v>323</v>
      </c>
      <c r="C85" s="98"/>
      <c r="D85" s="98"/>
      <c r="E85" s="98"/>
      <c r="F85" s="98"/>
      <c r="G85" s="209"/>
      <c r="I85" s="98"/>
      <c r="J85" s="98"/>
      <c r="K85" s="98"/>
      <c r="M85" s="98"/>
    </row>
    <row r="86" spans="1:13">
      <c r="A86" s="209">
        <v>66</v>
      </c>
      <c r="B86" s="100" t="s">
        <v>324</v>
      </c>
      <c r="C86" s="98"/>
      <c r="D86" s="98"/>
      <c r="E86" s="98"/>
      <c r="F86" s="98"/>
      <c r="G86" s="98"/>
      <c r="I86" s="98"/>
      <c r="J86" s="98"/>
      <c r="K86" s="98"/>
      <c r="M86" s="98"/>
    </row>
    <row r="87" spans="1:13">
      <c r="A87" s="209">
        <v>67</v>
      </c>
      <c r="B87" s="100" t="s">
        <v>325</v>
      </c>
      <c r="C87" s="98"/>
      <c r="D87" s="98"/>
      <c r="E87" s="98"/>
      <c r="F87" s="98"/>
      <c r="G87" s="98"/>
      <c r="I87" s="98"/>
      <c r="J87" s="98"/>
      <c r="K87" s="98"/>
      <c r="M87" s="98"/>
    </row>
    <row r="88" spans="1:13">
      <c r="A88" s="209">
        <v>68</v>
      </c>
      <c r="B88" s="100" t="s">
        <v>326</v>
      </c>
      <c r="C88" s="98"/>
      <c r="D88" s="98"/>
      <c r="E88" s="98"/>
      <c r="F88" s="98"/>
      <c r="G88" s="98"/>
      <c r="I88" s="98"/>
      <c r="J88" s="98"/>
      <c r="K88" s="98"/>
      <c r="M88" s="98"/>
    </row>
    <row r="89" spans="1:13">
      <c r="A89" s="209">
        <v>69</v>
      </c>
      <c r="B89" s="100" t="s">
        <v>327</v>
      </c>
      <c r="C89" s="98"/>
      <c r="D89" s="98"/>
      <c r="E89" s="98"/>
      <c r="F89" s="98"/>
      <c r="G89" s="98"/>
      <c r="I89" s="98"/>
      <c r="J89" s="98"/>
      <c r="K89" s="98"/>
      <c r="M89" s="98"/>
    </row>
    <row r="90" spans="1:13">
      <c r="A90" s="209">
        <v>70</v>
      </c>
      <c r="B90" s="100" t="s">
        <v>328</v>
      </c>
      <c r="C90" s="98"/>
      <c r="D90" s="98"/>
      <c r="E90" s="98"/>
      <c r="F90" s="98"/>
      <c r="G90" s="98"/>
      <c r="I90" s="98"/>
      <c r="J90" s="98"/>
      <c r="K90" s="98"/>
      <c r="M90" s="98"/>
    </row>
    <row r="91" spans="1:13">
      <c r="A91" s="209">
        <v>71</v>
      </c>
      <c r="B91" s="100" t="s">
        <v>329</v>
      </c>
      <c r="C91" s="98"/>
      <c r="D91" s="98"/>
      <c r="E91" s="98"/>
      <c r="F91" s="98"/>
      <c r="G91" s="98"/>
      <c r="I91" s="98"/>
      <c r="J91" s="98"/>
      <c r="K91" s="98"/>
      <c r="M91" s="98"/>
    </row>
    <row r="92" spans="1:13">
      <c r="A92" s="209">
        <v>72</v>
      </c>
      <c r="B92" s="100" t="s">
        <v>330</v>
      </c>
      <c r="C92" s="98"/>
      <c r="D92" s="98"/>
      <c r="E92" s="98"/>
      <c r="F92" s="98"/>
      <c r="G92" s="98"/>
      <c r="I92" s="98"/>
      <c r="J92" s="98"/>
      <c r="K92" s="98"/>
      <c r="M92" s="98"/>
    </row>
    <row r="93" spans="1:13">
      <c r="A93" s="209">
        <v>73</v>
      </c>
      <c r="B93" s="100" t="s">
        <v>375</v>
      </c>
      <c r="C93" s="98"/>
      <c r="D93" s="98"/>
      <c r="E93" s="98"/>
      <c r="F93" s="98"/>
      <c r="G93" s="98"/>
      <c r="I93" s="98"/>
      <c r="J93" s="98"/>
      <c r="K93" s="98"/>
      <c r="M93" s="98"/>
    </row>
    <row r="94" spans="1:13">
      <c r="A94" s="209">
        <v>74</v>
      </c>
      <c r="B94" s="100" t="s">
        <v>376</v>
      </c>
      <c r="C94" s="98"/>
      <c r="D94" s="98"/>
      <c r="E94" s="98"/>
      <c r="F94" s="98"/>
      <c r="G94" s="98"/>
      <c r="I94" s="98"/>
      <c r="J94" s="98"/>
      <c r="K94" s="98"/>
      <c r="M94" s="98"/>
    </row>
    <row r="95" spans="1:13">
      <c r="A95" s="209">
        <v>75</v>
      </c>
      <c r="B95" s="100" t="s">
        <v>377</v>
      </c>
      <c r="C95" s="98"/>
      <c r="D95" s="98"/>
      <c r="E95" s="98"/>
      <c r="F95" s="98"/>
      <c r="G95" s="98"/>
      <c r="I95" s="98"/>
      <c r="J95" s="98"/>
      <c r="K95" s="98"/>
      <c r="M95" s="98"/>
    </row>
    <row r="96" spans="1:13">
      <c r="A96" s="209">
        <v>76</v>
      </c>
      <c r="B96" s="100" t="s">
        <v>378</v>
      </c>
      <c r="C96" s="98"/>
      <c r="D96" s="98"/>
      <c r="E96" s="98"/>
      <c r="F96" s="98"/>
      <c r="G96" s="98"/>
      <c r="I96" s="98"/>
      <c r="J96" s="98"/>
      <c r="K96" s="98"/>
      <c r="M96" s="98"/>
    </row>
    <row r="97" spans="1:13">
      <c r="A97" s="209">
        <v>77</v>
      </c>
      <c r="B97" s="100" t="s">
        <v>379</v>
      </c>
      <c r="C97" s="98"/>
      <c r="D97" s="98"/>
      <c r="E97" s="98"/>
      <c r="F97" s="98"/>
      <c r="G97" s="98"/>
      <c r="I97" s="98"/>
      <c r="J97" s="98"/>
      <c r="K97" s="98"/>
      <c r="M97" s="98"/>
    </row>
    <row r="98" spans="1:13">
      <c r="A98" s="209">
        <v>78</v>
      </c>
      <c r="B98" s="100" t="s">
        <v>307</v>
      </c>
      <c r="C98" s="98"/>
      <c r="D98" s="98"/>
      <c r="E98" s="98"/>
      <c r="F98" s="98"/>
      <c r="G98" s="98"/>
      <c r="I98" s="98"/>
      <c r="J98" s="98"/>
      <c r="K98" s="98"/>
      <c r="M98" s="98"/>
    </row>
    <row r="99" spans="1:13">
      <c r="A99" s="209">
        <v>79</v>
      </c>
      <c r="B99" s="100" t="s">
        <v>331</v>
      </c>
      <c r="C99" s="98"/>
      <c r="D99" s="98"/>
      <c r="E99" s="98"/>
      <c r="F99" s="98"/>
      <c r="G99" s="98"/>
      <c r="I99" s="98"/>
      <c r="J99" s="98"/>
      <c r="K99" s="98"/>
      <c r="M99" s="98"/>
    </row>
    <row r="100" spans="1:13">
      <c r="A100" s="209">
        <v>80</v>
      </c>
      <c r="B100" s="98" t="s">
        <v>542</v>
      </c>
      <c r="C100" s="98"/>
      <c r="D100" s="98"/>
      <c r="E100" s="98"/>
      <c r="F100" s="98"/>
      <c r="G100" s="98"/>
      <c r="I100" s="98"/>
      <c r="J100" s="98"/>
      <c r="K100" s="98"/>
      <c r="M100" s="98"/>
    </row>
    <row r="101" spans="1:13">
      <c r="A101" s="209"/>
      <c r="B101" s="98"/>
      <c r="C101" s="98"/>
      <c r="D101" s="98"/>
      <c r="E101" s="98"/>
      <c r="F101" s="98"/>
      <c r="G101" s="98"/>
      <c r="I101" s="98"/>
      <c r="J101" s="98"/>
      <c r="K101" s="98"/>
      <c r="M101" s="98"/>
    </row>
    <row r="102" spans="1:13">
      <c r="A102" s="209"/>
      <c r="B102" s="98"/>
      <c r="C102" s="98"/>
      <c r="D102" s="98"/>
      <c r="E102" s="98"/>
      <c r="F102" s="98"/>
      <c r="G102" s="98"/>
      <c r="I102" s="98"/>
      <c r="J102" s="98"/>
      <c r="K102" s="98"/>
      <c r="M102" s="98"/>
    </row>
    <row r="103" spans="1:13">
      <c r="A103" s="209"/>
      <c r="B103" s="98"/>
      <c r="C103" s="98"/>
      <c r="D103" s="98"/>
      <c r="E103" s="98"/>
      <c r="F103" s="98"/>
      <c r="G103" s="98"/>
      <c r="I103" s="98"/>
      <c r="J103" s="98"/>
      <c r="K103" s="98"/>
      <c r="M103" s="98"/>
    </row>
    <row r="104" spans="1:13">
      <c r="A104" s="209"/>
      <c r="B104" s="98"/>
      <c r="C104" s="98"/>
      <c r="D104" s="98"/>
      <c r="E104" s="98"/>
      <c r="F104" s="98"/>
      <c r="G104" s="98"/>
      <c r="I104" s="98"/>
      <c r="J104" s="98"/>
      <c r="K104" s="98"/>
      <c r="M104" s="98"/>
    </row>
    <row r="105" spans="1:13">
      <c r="A105" s="209"/>
      <c r="B105" s="98"/>
      <c r="C105" s="98"/>
      <c r="D105" s="98"/>
      <c r="E105" s="98"/>
      <c r="F105" s="98"/>
      <c r="G105" s="98"/>
      <c r="I105" s="98"/>
      <c r="J105" s="98"/>
      <c r="K105" s="98"/>
      <c r="M105" s="98"/>
    </row>
    <row r="106" spans="1:13">
      <c r="A106" s="209"/>
      <c r="B106" s="98"/>
      <c r="C106" s="98"/>
      <c r="D106" s="98"/>
      <c r="E106" s="98"/>
      <c r="F106" s="98"/>
      <c r="G106" s="98"/>
      <c r="I106" s="98"/>
      <c r="J106" s="98"/>
      <c r="K106" s="98"/>
      <c r="M106" s="98"/>
    </row>
    <row r="107" spans="1:13">
      <c r="A107" s="209"/>
      <c r="B107" s="98"/>
      <c r="C107" s="98"/>
      <c r="D107" s="98"/>
      <c r="E107" s="98"/>
      <c r="F107" s="98"/>
      <c r="G107" s="98"/>
      <c r="I107" s="98"/>
      <c r="J107" s="98"/>
      <c r="K107" s="98"/>
      <c r="M107" s="98"/>
    </row>
    <row r="108" spans="1:13">
      <c r="A108" s="209"/>
      <c r="B108" s="98"/>
      <c r="C108" s="98"/>
      <c r="D108" s="98"/>
      <c r="E108" s="98"/>
      <c r="F108" s="98"/>
      <c r="G108" s="98"/>
      <c r="I108" s="98"/>
      <c r="J108" s="98"/>
      <c r="K108" s="98"/>
      <c r="M108" s="98"/>
    </row>
    <row r="109" spans="1:13">
      <c r="A109" s="209"/>
      <c r="B109" s="98"/>
      <c r="C109" s="98"/>
      <c r="D109" s="98"/>
      <c r="E109" s="98"/>
      <c r="F109" s="98"/>
      <c r="G109" s="98"/>
      <c r="I109" s="98"/>
      <c r="J109" s="98"/>
      <c r="K109" s="98"/>
      <c r="M109" s="98"/>
    </row>
    <row r="110" spans="1:13">
      <c r="A110" s="209"/>
      <c r="B110" s="98"/>
      <c r="C110" s="98"/>
      <c r="D110" s="98"/>
      <c r="E110" s="98"/>
      <c r="F110" s="98"/>
      <c r="G110" s="98"/>
      <c r="I110" s="98"/>
      <c r="J110" s="98"/>
      <c r="K110" s="98"/>
      <c r="M110" s="98"/>
    </row>
    <row r="111" spans="1:13">
      <c r="A111" s="209"/>
      <c r="B111" s="98"/>
      <c r="C111" s="98"/>
      <c r="D111" s="98"/>
      <c r="E111" s="98"/>
      <c r="F111" s="98"/>
      <c r="G111" s="98"/>
      <c r="I111" s="98"/>
      <c r="J111" s="98"/>
      <c r="K111" s="98"/>
      <c r="M111" s="98"/>
    </row>
    <row r="112" spans="1:13">
      <c r="A112" s="209"/>
      <c r="B112" s="98"/>
      <c r="C112" s="98"/>
      <c r="D112" s="98"/>
      <c r="E112" s="98"/>
      <c r="F112" s="98"/>
      <c r="G112" s="98"/>
      <c r="I112" s="98"/>
      <c r="J112" s="98"/>
      <c r="K112" s="98"/>
      <c r="M112" s="98"/>
    </row>
    <row r="113" spans="1:13">
      <c r="A113" s="209"/>
      <c r="B113" s="98"/>
      <c r="C113" s="98"/>
      <c r="D113" s="98"/>
      <c r="E113" s="98"/>
      <c r="F113" s="98"/>
      <c r="G113" s="98"/>
      <c r="I113" s="98"/>
      <c r="J113" s="98"/>
      <c r="K113" s="98"/>
      <c r="M113" s="98"/>
    </row>
    <row r="114" spans="1:13">
      <c r="A114" s="209"/>
      <c r="B114" s="98"/>
      <c r="C114" s="98"/>
      <c r="D114" s="98"/>
      <c r="E114" s="98"/>
      <c r="F114" s="98"/>
      <c r="G114" s="98"/>
      <c r="I114" s="98"/>
      <c r="J114" s="98"/>
      <c r="K114" s="98"/>
      <c r="M114" s="98"/>
    </row>
    <row r="115" spans="1:13">
      <c r="A115" s="209"/>
      <c r="B115" s="98"/>
      <c r="C115" s="98"/>
      <c r="D115" s="98"/>
      <c r="E115" s="98"/>
      <c r="F115" s="98"/>
      <c r="G115" s="98"/>
      <c r="I115" s="98"/>
      <c r="J115" s="98"/>
      <c r="K115" s="98"/>
      <c r="M115" s="98"/>
    </row>
    <row r="116" spans="1:13">
      <c r="A116" s="209"/>
      <c r="B116" s="98"/>
      <c r="C116" s="98"/>
      <c r="D116" s="98"/>
      <c r="E116" s="98"/>
      <c r="F116" s="98"/>
      <c r="G116" s="98"/>
      <c r="I116" s="98"/>
      <c r="J116" s="98"/>
      <c r="K116" s="98"/>
      <c r="M116" s="98"/>
    </row>
    <row r="117" spans="1:13">
      <c r="A117" s="209"/>
      <c r="B117" s="98"/>
      <c r="C117" s="98"/>
      <c r="D117" s="98"/>
      <c r="E117" s="98"/>
      <c r="F117" s="98"/>
      <c r="G117" s="98"/>
      <c r="I117" s="98"/>
      <c r="J117" s="98"/>
      <c r="K117" s="98"/>
      <c r="M117" s="98"/>
    </row>
    <row r="118" spans="1:13">
      <c r="A118" s="209"/>
      <c r="B118" s="98"/>
      <c r="C118" s="98"/>
      <c r="D118" s="98"/>
      <c r="E118" s="98"/>
      <c r="F118" s="98"/>
      <c r="G118" s="98"/>
      <c r="I118" s="98"/>
      <c r="J118" s="98"/>
      <c r="K118" s="98"/>
      <c r="M118" s="98"/>
    </row>
  </sheetData>
  <mergeCells count="5">
    <mergeCell ref="A2:L2"/>
    <mergeCell ref="A3:L3"/>
    <mergeCell ref="A4:L4"/>
    <mergeCell ref="A6:L6"/>
    <mergeCell ref="L56:L58"/>
  </mergeCells>
  <pageMargins left="0.7" right="0.7" top="0.75" bottom="0.75" header="0.3" footer="0.3"/>
  <pageSetup scale="29" fitToHeight="0" orientation="portrait" r:id="rId1"/>
  <headerFooter>
    <oddFooter>&amp;L&amp;"Arial,Regular"&amp;10Worksheet: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tint="-0.249977111117893"/>
    <pageSetUpPr fitToPage="1"/>
  </sheetPr>
  <dimension ref="A1:M40"/>
  <sheetViews>
    <sheetView topLeftCell="A13" zoomScale="90" zoomScaleNormal="90" workbookViewId="0">
      <selection activeCell="F39" sqref="F39"/>
    </sheetView>
  </sheetViews>
  <sheetFormatPr defaultColWidth="8.85546875" defaultRowHeight="14.25"/>
  <cols>
    <col min="1" max="1" width="8.85546875" style="94"/>
    <col min="2" max="2" width="36.7109375" style="59" customWidth="1"/>
    <col min="3" max="3" width="15.85546875" style="59" bestFit="1" customWidth="1"/>
    <col min="4" max="4" width="23.140625" style="59" customWidth="1"/>
    <col min="5" max="5" width="14.140625" style="59" customWidth="1"/>
    <col min="6" max="6" width="23.85546875" style="59" customWidth="1"/>
    <col min="7" max="7" width="21.140625" style="59" customWidth="1"/>
    <col min="8" max="16384" width="8.85546875" style="59"/>
  </cols>
  <sheetData>
    <row r="1" spans="1:13">
      <c r="G1" s="59" t="s">
        <v>476</v>
      </c>
    </row>
    <row r="2" spans="1:13" ht="15.75">
      <c r="A2" s="583" t="str">
        <f>Index!C2</f>
        <v>Formula-based Rate Template</v>
      </c>
      <c r="B2" s="583"/>
      <c r="C2" s="583"/>
      <c r="D2" s="583"/>
      <c r="E2" s="583"/>
      <c r="F2" s="583"/>
      <c r="G2" s="583"/>
      <c r="H2" s="583"/>
      <c r="I2" s="583"/>
    </row>
    <row r="3" spans="1:13" ht="15.75">
      <c r="A3" s="583" t="str">
        <f>Index!C3</f>
        <v>City Utilities of Springfield, MO</v>
      </c>
      <c r="B3" s="583"/>
      <c r="C3" s="583"/>
      <c r="D3" s="583"/>
      <c r="E3" s="583"/>
      <c r="F3" s="583"/>
      <c r="G3" s="583"/>
      <c r="H3" s="583"/>
      <c r="I3" s="583"/>
    </row>
    <row r="4" spans="1:13">
      <c r="A4" s="584" t="str">
        <f>Index!C4</f>
        <v>Using Fiscal Year 2020 Actual Financial &amp; Operating Data for Southwest Power Pool (SPP) Rates Effective 04/01/2021</v>
      </c>
      <c r="B4" s="584"/>
      <c r="C4" s="584"/>
      <c r="D4" s="584"/>
      <c r="E4" s="584"/>
      <c r="F4" s="584"/>
      <c r="G4" s="584"/>
      <c r="H4" s="584"/>
      <c r="I4" s="584"/>
    </row>
    <row r="6" spans="1:13" ht="15.75">
      <c r="B6" s="581" t="s">
        <v>289</v>
      </c>
      <c r="C6" s="581"/>
      <c r="D6" s="581"/>
      <c r="E6" s="581"/>
      <c r="F6" s="581"/>
    </row>
    <row r="9" spans="1:13" s="61" customFormat="1" ht="15.75">
      <c r="A9" s="232" t="s">
        <v>503</v>
      </c>
      <c r="B9" s="232" t="s">
        <v>416</v>
      </c>
      <c r="C9" s="232" t="s">
        <v>417</v>
      </c>
      <c r="D9" s="232" t="s">
        <v>418</v>
      </c>
      <c r="E9" s="232" t="s">
        <v>419</v>
      </c>
      <c r="F9" s="232" t="s">
        <v>420</v>
      </c>
      <c r="G9" s="328" t="s">
        <v>421</v>
      </c>
      <c r="H9" s="349"/>
      <c r="I9" s="349"/>
      <c r="J9" s="349"/>
      <c r="K9" s="349"/>
      <c r="L9" s="349"/>
      <c r="M9" s="349"/>
    </row>
    <row r="10" spans="1:13">
      <c r="H10" s="62"/>
      <c r="I10" s="62"/>
      <c r="J10" s="62"/>
      <c r="K10" s="62"/>
      <c r="L10" s="62"/>
      <c r="M10" s="62"/>
    </row>
    <row r="11" spans="1:13" ht="15">
      <c r="A11" s="254" t="s">
        <v>19</v>
      </c>
      <c r="B11" s="255" t="s">
        <v>71</v>
      </c>
      <c r="C11" s="255" t="s">
        <v>154</v>
      </c>
      <c r="D11" s="255" t="s">
        <v>155</v>
      </c>
      <c r="E11" s="255" t="s">
        <v>482</v>
      </c>
      <c r="F11" s="255" t="s">
        <v>146</v>
      </c>
      <c r="H11" s="62"/>
      <c r="I11" s="62"/>
      <c r="J11" s="62"/>
      <c r="K11" s="62"/>
      <c r="L11" s="62"/>
      <c r="M11" s="62"/>
    </row>
    <row r="12" spans="1:13">
      <c r="A12" s="186">
        <v>1</v>
      </c>
      <c r="B12" s="102" t="s">
        <v>153</v>
      </c>
      <c r="H12" s="62"/>
      <c r="I12" s="62"/>
      <c r="J12" s="62"/>
      <c r="K12" s="62"/>
      <c r="L12" s="62"/>
      <c r="M12" s="62"/>
    </row>
    <row r="13" spans="1:13">
      <c r="A13" s="186">
        <v>2</v>
      </c>
      <c r="B13" s="102" t="s">
        <v>73</v>
      </c>
      <c r="C13" s="102"/>
      <c r="H13" s="62"/>
      <c r="I13" s="62"/>
      <c r="J13" s="62"/>
      <c r="K13" s="62"/>
      <c r="L13" s="62"/>
      <c r="M13" s="62"/>
    </row>
    <row r="14" spans="1:13">
      <c r="A14" s="186">
        <v>3</v>
      </c>
      <c r="B14" s="125" t="s">
        <v>494</v>
      </c>
      <c r="C14" s="125" t="s">
        <v>38</v>
      </c>
      <c r="D14" s="353">
        <v>13211021</v>
      </c>
      <c r="E14" s="365">
        <v>1</v>
      </c>
      <c r="F14" s="302">
        <f t="shared" ref="F14:F22" si="0">E14*D14</f>
        <v>13211021</v>
      </c>
      <c r="G14" s="102"/>
      <c r="H14" s="62"/>
      <c r="I14" s="62"/>
      <c r="J14" s="62"/>
      <c r="K14" s="62"/>
      <c r="L14" s="62"/>
      <c r="M14" s="62"/>
    </row>
    <row r="15" spans="1:13">
      <c r="A15" s="343">
        <v>4</v>
      </c>
      <c r="B15" s="130" t="s">
        <v>495</v>
      </c>
      <c r="C15" s="130" t="s">
        <v>36</v>
      </c>
      <c r="D15" s="366">
        <v>242234</v>
      </c>
      <c r="E15" s="365">
        <v>1</v>
      </c>
      <c r="F15" s="283">
        <f t="shared" si="0"/>
        <v>242234</v>
      </c>
      <c r="G15" s="103"/>
      <c r="H15" s="62"/>
      <c r="I15" s="62"/>
      <c r="J15" s="62"/>
      <c r="K15" s="62"/>
      <c r="L15" s="62"/>
      <c r="M15" s="62"/>
    </row>
    <row r="16" spans="1:13">
      <c r="A16" s="343">
        <v>5</v>
      </c>
      <c r="B16" s="130" t="s">
        <v>496</v>
      </c>
      <c r="C16" s="130" t="s">
        <v>34</v>
      </c>
      <c r="D16" s="366">
        <v>69211998</v>
      </c>
      <c r="E16" s="365">
        <v>1</v>
      </c>
      <c r="F16" s="283">
        <f t="shared" si="0"/>
        <v>69211998</v>
      </c>
      <c r="G16" s="103"/>
      <c r="H16" s="62"/>
      <c r="I16" s="62"/>
      <c r="J16" s="62"/>
      <c r="K16" s="62"/>
      <c r="L16" s="62"/>
      <c r="M16" s="62"/>
    </row>
    <row r="17" spans="1:13">
      <c r="A17" s="343">
        <v>6</v>
      </c>
      <c r="B17" s="130" t="s">
        <v>497</v>
      </c>
      <c r="C17" s="130" t="s">
        <v>32</v>
      </c>
      <c r="D17" s="366">
        <v>0</v>
      </c>
      <c r="E17" s="365">
        <v>1</v>
      </c>
      <c r="F17" s="283">
        <f t="shared" si="0"/>
        <v>0</v>
      </c>
      <c r="G17" s="103"/>
      <c r="H17" s="62"/>
      <c r="I17" s="62"/>
      <c r="J17" s="62"/>
      <c r="K17" s="62"/>
      <c r="L17" s="62"/>
      <c r="M17" s="62"/>
    </row>
    <row r="18" spans="1:13">
      <c r="A18" s="343">
        <v>7</v>
      </c>
      <c r="B18" s="130" t="s">
        <v>498</v>
      </c>
      <c r="C18" s="130" t="s">
        <v>30</v>
      </c>
      <c r="D18" s="366">
        <v>26152920</v>
      </c>
      <c r="E18" s="365">
        <v>1</v>
      </c>
      <c r="F18" s="283">
        <f t="shared" si="0"/>
        <v>26152920</v>
      </c>
      <c r="G18" s="103"/>
      <c r="H18" s="62"/>
      <c r="I18" s="62"/>
      <c r="J18" s="62"/>
      <c r="K18" s="62"/>
      <c r="L18" s="62"/>
      <c r="M18" s="62"/>
    </row>
    <row r="19" spans="1:13">
      <c r="A19" s="343">
        <v>8</v>
      </c>
      <c r="B19" s="130" t="s">
        <v>499</v>
      </c>
      <c r="C19" s="130" t="s">
        <v>28</v>
      </c>
      <c r="D19" s="366">
        <v>14119686</v>
      </c>
      <c r="E19" s="365">
        <v>1</v>
      </c>
      <c r="F19" s="283">
        <f t="shared" si="0"/>
        <v>14119686</v>
      </c>
      <c r="G19" s="103"/>
      <c r="H19" s="62"/>
      <c r="I19" s="62"/>
      <c r="J19" s="62"/>
      <c r="K19" s="62"/>
      <c r="L19" s="62"/>
      <c r="M19" s="62"/>
    </row>
    <row r="20" spans="1:13">
      <c r="A20" s="343">
        <v>9</v>
      </c>
      <c r="B20" s="130" t="s">
        <v>500</v>
      </c>
      <c r="C20" s="130" t="s">
        <v>26</v>
      </c>
      <c r="D20" s="366">
        <v>249416</v>
      </c>
      <c r="E20" s="365">
        <v>1</v>
      </c>
      <c r="F20" s="283">
        <f t="shared" si="0"/>
        <v>249416</v>
      </c>
      <c r="G20" s="103"/>
      <c r="H20" s="62"/>
      <c r="I20" s="62"/>
      <c r="J20" s="62"/>
      <c r="K20" s="62"/>
      <c r="L20" s="62"/>
      <c r="M20" s="62"/>
    </row>
    <row r="21" spans="1:13">
      <c r="A21" s="343">
        <v>10</v>
      </c>
      <c r="B21" s="130" t="s">
        <v>501</v>
      </c>
      <c r="C21" s="130" t="s">
        <v>24</v>
      </c>
      <c r="D21" s="366">
        <v>394490</v>
      </c>
      <c r="E21" s="365">
        <v>1</v>
      </c>
      <c r="F21" s="283">
        <f t="shared" si="0"/>
        <v>394490</v>
      </c>
      <c r="G21" s="103"/>
      <c r="H21" s="62"/>
      <c r="I21" s="62"/>
      <c r="J21" s="62"/>
      <c r="K21" s="62"/>
      <c r="L21" s="62"/>
      <c r="M21" s="62"/>
    </row>
    <row r="22" spans="1:13">
      <c r="A22" s="343">
        <v>11</v>
      </c>
      <c r="B22" s="130" t="s">
        <v>502</v>
      </c>
      <c r="C22" s="130" t="s">
        <v>22</v>
      </c>
      <c r="D22" s="366">
        <v>0</v>
      </c>
      <c r="E22" s="365">
        <v>1</v>
      </c>
      <c r="F22" s="283">
        <f t="shared" si="0"/>
        <v>0</v>
      </c>
      <c r="G22" s="103"/>
      <c r="H22" s="62"/>
      <c r="I22" s="62"/>
      <c r="J22" s="62"/>
      <c r="K22" s="62"/>
      <c r="L22" s="62"/>
      <c r="M22" s="62"/>
    </row>
    <row r="23" spans="1:13" ht="28.5" customHeight="1" thickBot="1">
      <c r="A23" s="343">
        <v>12</v>
      </c>
      <c r="B23" s="130" t="s">
        <v>156</v>
      </c>
      <c r="C23" s="103" t="s">
        <v>479</v>
      </c>
      <c r="D23" s="344">
        <f>SUM(D14:D22)</f>
        <v>123581765</v>
      </c>
      <c r="E23" s="103"/>
      <c r="F23" s="344">
        <f>SUM(F14:F22)</f>
        <v>123581765</v>
      </c>
      <c r="G23" s="587" t="s">
        <v>505</v>
      </c>
      <c r="H23" s="62"/>
      <c r="I23" s="62"/>
      <c r="J23" s="62"/>
      <c r="K23" s="62"/>
      <c r="L23" s="62"/>
      <c r="M23" s="62"/>
    </row>
    <row r="24" spans="1:13" ht="15" thickTop="1">
      <c r="A24" s="343"/>
      <c r="B24" s="62"/>
      <c r="C24" s="103"/>
      <c r="D24" s="103"/>
      <c r="E24" s="103"/>
      <c r="F24" s="103"/>
      <c r="G24" s="587"/>
      <c r="H24" s="62"/>
      <c r="I24" s="62"/>
      <c r="J24" s="62"/>
      <c r="K24" s="62"/>
      <c r="L24" s="62"/>
      <c r="M24" s="62"/>
    </row>
    <row r="25" spans="1:13">
      <c r="A25" s="343">
        <v>13</v>
      </c>
      <c r="B25" s="103" t="s">
        <v>157</v>
      </c>
      <c r="C25" s="103"/>
      <c r="D25" s="103"/>
      <c r="E25" s="103"/>
      <c r="F25" s="103"/>
      <c r="G25" s="103"/>
      <c r="H25" s="62"/>
      <c r="I25" s="62"/>
      <c r="J25" s="62"/>
      <c r="K25" s="62"/>
      <c r="L25" s="62"/>
      <c r="M25" s="62"/>
    </row>
    <row r="26" spans="1:13">
      <c r="A26" s="343">
        <v>14</v>
      </c>
      <c r="B26" s="103" t="s">
        <v>73</v>
      </c>
      <c r="C26" s="103"/>
      <c r="D26" s="103"/>
      <c r="E26" s="103"/>
      <c r="F26" s="103"/>
      <c r="G26" s="103"/>
      <c r="H26" s="62"/>
      <c r="I26" s="62"/>
      <c r="J26" s="62"/>
      <c r="K26" s="62"/>
      <c r="L26" s="62"/>
      <c r="M26" s="62"/>
    </row>
    <row r="27" spans="1:13">
      <c r="A27" s="343">
        <v>15</v>
      </c>
      <c r="B27" s="130" t="s">
        <v>494</v>
      </c>
      <c r="C27" s="130" t="s">
        <v>38</v>
      </c>
      <c r="D27" s="353">
        <v>0</v>
      </c>
      <c r="E27" s="365">
        <v>1</v>
      </c>
      <c r="F27" s="304">
        <f t="shared" ref="F27:F35" si="1">E27*D27</f>
        <v>0</v>
      </c>
      <c r="G27" s="103"/>
      <c r="H27" s="62"/>
      <c r="I27" s="62"/>
      <c r="J27" s="62"/>
      <c r="K27" s="62"/>
      <c r="L27" s="62"/>
      <c r="M27" s="62"/>
    </row>
    <row r="28" spans="1:13">
      <c r="A28" s="343">
        <v>16</v>
      </c>
      <c r="B28" s="130" t="s">
        <v>495</v>
      </c>
      <c r="C28" s="130" t="s">
        <v>36</v>
      </c>
      <c r="D28" s="366">
        <v>28946</v>
      </c>
      <c r="E28" s="365">
        <v>1</v>
      </c>
      <c r="F28" s="283">
        <f t="shared" si="1"/>
        <v>28946</v>
      </c>
      <c r="G28" s="103"/>
      <c r="H28" s="62"/>
      <c r="I28" s="62"/>
      <c r="J28" s="62"/>
      <c r="K28" s="62"/>
      <c r="L28" s="62"/>
      <c r="M28" s="62"/>
    </row>
    <row r="29" spans="1:13">
      <c r="A29" s="343">
        <v>17</v>
      </c>
      <c r="B29" s="130" t="s">
        <v>496</v>
      </c>
      <c r="C29" s="130" t="s">
        <v>34</v>
      </c>
      <c r="D29" s="366">
        <v>25685348</v>
      </c>
      <c r="E29" s="365">
        <v>1</v>
      </c>
      <c r="F29" s="283">
        <f t="shared" si="1"/>
        <v>25685348</v>
      </c>
      <c r="G29" s="103"/>
      <c r="H29" s="62"/>
      <c r="I29" s="62"/>
      <c r="J29" s="62"/>
      <c r="K29" s="62"/>
      <c r="L29" s="62"/>
      <c r="M29" s="62"/>
    </row>
    <row r="30" spans="1:13">
      <c r="A30" s="343">
        <v>18</v>
      </c>
      <c r="B30" s="130" t="s">
        <v>497</v>
      </c>
      <c r="C30" s="130" t="s">
        <v>32</v>
      </c>
      <c r="D30" s="366">
        <v>0</v>
      </c>
      <c r="E30" s="365">
        <v>1</v>
      </c>
      <c r="F30" s="283">
        <f t="shared" si="1"/>
        <v>0</v>
      </c>
      <c r="G30" s="103"/>
      <c r="H30" s="62"/>
      <c r="I30" s="62"/>
      <c r="J30" s="62"/>
      <c r="K30" s="62"/>
      <c r="L30" s="62"/>
      <c r="M30" s="62"/>
    </row>
    <row r="31" spans="1:13">
      <c r="A31" s="343">
        <v>19</v>
      </c>
      <c r="B31" s="130" t="s">
        <v>498</v>
      </c>
      <c r="C31" s="130" t="s">
        <v>30</v>
      </c>
      <c r="D31" s="366">
        <v>18749347</v>
      </c>
      <c r="E31" s="365">
        <v>1</v>
      </c>
      <c r="F31" s="283">
        <f t="shared" si="1"/>
        <v>18749347</v>
      </c>
      <c r="G31" s="103"/>
      <c r="H31" s="62"/>
      <c r="I31" s="62"/>
      <c r="J31" s="62"/>
      <c r="K31" s="62"/>
      <c r="L31" s="62"/>
      <c r="M31" s="62"/>
    </row>
    <row r="32" spans="1:13">
      <c r="A32" s="186">
        <v>20</v>
      </c>
      <c r="B32" s="125" t="s">
        <v>499</v>
      </c>
      <c r="C32" s="125" t="s">
        <v>28</v>
      </c>
      <c r="D32" s="366">
        <v>8539808</v>
      </c>
      <c r="E32" s="365">
        <v>1</v>
      </c>
      <c r="F32" s="283">
        <f t="shared" si="1"/>
        <v>8539808</v>
      </c>
      <c r="G32" s="102"/>
      <c r="H32" s="62"/>
      <c r="I32" s="62"/>
      <c r="J32" s="62"/>
      <c r="K32" s="62"/>
      <c r="L32" s="62"/>
      <c r="M32" s="62"/>
    </row>
    <row r="33" spans="1:13">
      <c r="A33" s="186">
        <v>21</v>
      </c>
      <c r="B33" s="125" t="s">
        <v>500</v>
      </c>
      <c r="C33" s="125" t="s">
        <v>26</v>
      </c>
      <c r="D33" s="366">
        <v>170493</v>
      </c>
      <c r="E33" s="365">
        <v>1</v>
      </c>
      <c r="F33" s="283">
        <f t="shared" si="1"/>
        <v>170493</v>
      </c>
      <c r="G33" s="102"/>
      <c r="H33" s="62"/>
      <c r="I33" s="62"/>
      <c r="J33" s="62"/>
      <c r="K33" s="62"/>
      <c r="L33" s="62"/>
      <c r="M33" s="62"/>
    </row>
    <row r="34" spans="1:13">
      <c r="A34" s="186">
        <v>22</v>
      </c>
      <c r="B34" s="125" t="s">
        <v>501</v>
      </c>
      <c r="C34" s="125" t="s">
        <v>24</v>
      </c>
      <c r="D34" s="366">
        <v>180546</v>
      </c>
      <c r="E34" s="365">
        <v>1</v>
      </c>
      <c r="F34" s="283">
        <f t="shared" si="1"/>
        <v>180546</v>
      </c>
      <c r="G34" s="102"/>
      <c r="H34" s="62"/>
      <c r="I34" s="62"/>
      <c r="J34" s="62"/>
      <c r="K34" s="62"/>
      <c r="L34" s="62"/>
      <c r="M34" s="62"/>
    </row>
    <row r="35" spans="1:13">
      <c r="A35" s="186">
        <v>23</v>
      </c>
      <c r="B35" s="125" t="s">
        <v>502</v>
      </c>
      <c r="C35" s="125" t="s">
        <v>22</v>
      </c>
      <c r="D35" s="366">
        <v>0</v>
      </c>
      <c r="E35" s="365">
        <v>1</v>
      </c>
      <c r="F35" s="283">
        <f t="shared" si="1"/>
        <v>0</v>
      </c>
      <c r="G35" s="102"/>
    </row>
    <row r="36" spans="1:13" ht="15" thickBot="1">
      <c r="A36" s="186">
        <v>24</v>
      </c>
      <c r="B36" s="130" t="s">
        <v>158</v>
      </c>
      <c r="C36" s="102" t="s">
        <v>480</v>
      </c>
      <c r="D36" s="303">
        <f>SUM(D27:D35)</f>
        <v>53354488</v>
      </c>
      <c r="E36" s="102"/>
      <c r="F36" s="303">
        <f>SUM(F27:F35)</f>
        <v>53354488</v>
      </c>
      <c r="G36" s="586" t="s">
        <v>506</v>
      </c>
    </row>
    <row r="37" spans="1:13" ht="27.75" customHeight="1" thickTop="1">
      <c r="C37" s="102"/>
      <c r="D37" s="102"/>
      <c r="E37" s="102"/>
      <c r="F37" s="102"/>
      <c r="G37" s="586"/>
    </row>
    <row r="38" spans="1:13">
      <c r="F38" s="347"/>
    </row>
    <row r="40" spans="1:13">
      <c r="A40" s="294"/>
      <c r="B40" s="294"/>
      <c r="C40" s="294"/>
      <c r="D40" s="294"/>
      <c r="E40" s="294"/>
    </row>
  </sheetData>
  <mergeCells count="6">
    <mergeCell ref="G36:G37"/>
    <mergeCell ref="A4:I4"/>
    <mergeCell ref="A3:I3"/>
    <mergeCell ref="A2:I2"/>
    <mergeCell ref="B6:F6"/>
    <mergeCell ref="G23:G24"/>
  </mergeCells>
  <phoneticPr fontId="65" type="noConversion"/>
  <pageMargins left="0.7" right="0.7" top="0.75" bottom="0.75" header="0.3" footer="0.3"/>
  <pageSetup scale="62" fitToHeight="0" orientation="portrait" r:id="rId1"/>
  <headerFooter>
    <oddFooter>&amp;L&amp;"Arial,Regular"&amp;10Worksheet: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518619BB734A479367B59B878075B6" ma:contentTypeVersion="" ma:contentTypeDescription="Create a new document." ma:contentTypeScope="" ma:versionID="4845184617eb9fb42682418dfddefbae">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1F7D4D3B-6AF2-4DAC-8835-B5B47EF54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99B11-71D1-43E3-9C19-488DB6EE7FEF}">
  <ds:schemaRefs>
    <ds:schemaRef ds:uri="http://schemas.microsoft.com/sharepoint/v3/contenttype/forms"/>
  </ds:schemaRefs>
</ds:datastoreItem>
</file>

<file path=customXml/itemProps3.xml><?xml version="1.0" encoding="utf-8"?>
<ds:datastoreItem xmlns:ds="http://schemas.openxmlformats.org/officeDocument/2006/customXml" ds:itemID="{D60659DC-DCFB-4E32-961D-CB5EA1FF5BB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Summary</vt:lpstr>
      <vt:lpstr>Index</vt:lpstr>
      <vt:lpstr>Rate</vt:lpstr>
      <vt:lpstr>ATRR</vt:lpstr>
      <vt:lpstr>Worksheet A</vt:lpstr>
      <vt:lpstr>Worksheet B</vt:lpstr>
      <vt:lpstr>Worksheet C</vt:lpstr>
      <vt:lpstr>Worksheet D</vt:lpstr>
      <vt:lpstr>Worksheet E</vt:lpstr>
      <vt:lpstr>Worksheet F</vt:lpstr>
      <vt:lpstr>Worksheet G</vt:lpstr>
      <vt:lpstr>Worksheet H</vt:lpstr>
      <vt:lpstr>Worksheet I</vt:lpstr>
      <vt:lpstr>Worksheet J</vt:lpstr>
      <vt:lpstr>ATRR!Print_Area</vt:lpstr>
      <vt:lpstr>Index!Print_Area</vt:lpstr>
      <vt:lpstr>'Worksheet A'!Print_Area</vt:lpstr>
      <vt:lpstr>'Worksheet B'!Print_Area</vt:lpstr>
      <vt:lpstr>'Worksheet C'!Print_Area</vt:lpstr>
      <vt:lpstr>'Worksheet D'!Print_Area</vt:lpstr>
      <vt:lpstr>'Worksheet E'!Print_Area</vt:lpstr>
      <vt:lpstr>'Worksheet F'!Print_Area</vt:lpstr>
      <vt:lpstr>'Worksheet G'!Print_Area</vt:lpstr>
      <vt:lpstr>'Worksheet H'!Print_Area</vt:lpstr>
    </vt:vector>
  </TitlesOfParts>
  <Company>City Utilities of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ross;armstrong;parkison;cox</dc:creator>
  <cp:lastModifiedBy>Austin Beshears</cp:lastModifiedBy>
  <cp:lastPrinted>2020-11-19T18:54:10Z</cp:lastPrinted>
  <dcterms:created xsi:type="dcterms:W3CDTF">2013-10-18T17:28:46Z</dcterms:created>
  <dcterms:modified xsi:type="dcterms:W3CDTF">2021-02-01T15:54:57Z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0x010100AC518619BB734A479367B59B878075B6</vt:lpwstr>
  </property>
</Properties>
</file>